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855" activeTab="2"/>
  </bookViews>
  <sheets>
    <sheet name="Alimentación" sheetId="1" r:id="rId1"/>
    <sheet name="Personal" sheetId="2" r:id="rId2"/>
    <sheet name=" Bienes " sheetId="3" r:id="rId3"/>
  </sheets>
  <definedNames>
    <definedName name="_xlnm.Print_Titles" localSheetId="2">' Bienes '!$1:$4</definedName>
    <definedName name="_xlnm.Print_Titles" localSheetId="0">'Alimentación'!$1:$4</definedName>
    <definedName name="_xlnm.Print_Titles" localSheetId="1">'Personal'!$1:$4</definedName>
  </definedNames>
  <calcPr fullCalcOnLoad="1"/>
</workbook>
</file>

<file path=xl/sharedStrings.xml><?xml version="1.0" encoding="utf-8"?>
<sst xmlns="http://schemas.openxmlformats.org/spreadsheetml/2006/main" count="125" uniqueCount="88">
  <si>
    <t>CARACTERISTICA</t>
  </si>
  <si>
    <t>RANGOS</t>
  </si>
  <si>
    <t>Alquiler de silletería blanca.</t>
  </si>
  <si>
    <t>Alquiler de baños móviles: Montaje, atención, mantenimiento y desmontaje</t>
  </si>
  <si>
    <t>2 baños</t>
  </si>
  <si>
    <t>4 baños</t>
  </si>
  <si>
    <t>6 baños</t>
  </si>
  <si>
    <t>Alquiler de plantas eléctricas</t>
  </si>
  <si>
    <t>Que incluya transporte, instalación y combustible</t>
  </si>
  <si>
    <t>50 kilovatios</t>
  </si>
  <si>
    <t>100 kilovatios</t>
  </si>
  <si>
    <t>150 kilovatios</t>
  </si>
  <si>
    <t>250 kilovatios</t>
  </si>
  <si>
    <t>MATERIALES Y BIENES PARA REALIZACION DE DISTINTOS EVENTOS</t>
  </si>
  <si>
    <t>VALOR 
UNITARIO</t>
  </si>
  <si>
    <t>Alquiler de baños móviles: Montaje, atención, mantenimiento y desmontaje para personas con movilidad reducida</t>
  </si>
  <si>
    <t>Meseros</t>
  </si>
  <si>
    <t>Hibratación (Botella de agua de 420 ml)</t>
  </si>
  <si>
    <t>PERSONAL APOYO PARA REALIZACION DE DISTINTOS EVENTOS</t>
  </si>
  <si>
    <t>Porcentaje</t>
  </si>
  <si>
    <t>Vl Total Promedio</t>
  </si>
  <si>
    <t>TOTAL</t>
  </si>
  <si>
    <t>Vl Total 
Promedio</t>
  </si>
  <si>
    <t>Valor 
Promedio</t>
  </si>
  <si>
    <t>Alquiler de silletería  vestida</t>
  </si>
  <si>
    <t>Reproductor de musica desde tu smartphone/laptop/tablet por bluetooth con un alcance de hasta 10 metros.</t>
  </si>
  <si>
    <t>Valor 
Promedio Antes de IVA</t>
  </si>
  <si>
    <t>Vl Total 
Promedio Ponderado</t>
  </si>
  <si>
    <t>ALIMENTACION PARA REALIZACIÓN DE DISTINTOS EVENTOS</t>
  </si>
  <si>
    <t xml:space="preserve">DESCRIPCION 
(Valor Hasta 4 HORAS).
</t>
  </si>
  <si>
    <t>DESCRIPCIÓN . (VALOR POR 1 HORA).</t>
  </si>
  <si>
    <t xml:space="preserve">Modelos con experiencia de 6 meses en eventos de protocolo (AAA).
Actividades Principales:   Venta de Loteria, entrega de Material POP, brindar información a clientes sobre la actividad que se este realizando
</t>
  </si>
  <si>
    <t>Precio Unitario</t>
  </si>
  <si>
    <r>
      <t>L</t>
    </r>
    <r>
      <rPr>
        <b/>
        <i/>
        <sz val="8"/>
        <rFont val="Calibri"/>
        <family val="2"/>
      </rPr>
      <t>ogistico Operativo</t>
    </r>
    <r>
      <rPr>
        <i/>
        <sz val="8"/>
        <rFont val="Calibri"/>
        <family val="2"/>
      </rPr>
      <t xml:space="preserve"> , podran ser usados para activaciones estaticas y con movimiento a maximo 5 km. .
Actividades Principales: Montaje y Desmontaje de aventos, Carga de materia POP, Aseo, Volanteo, entrega de Material POP, empacar material POP, y brindar información</t>
    </r>
  </si>
  <si>
    <r>
      <t xml:space="preserve">Lechona de 500 gr, acompañada de </t>
    </r>
    <r>
      <rPr>
        <sz val="8"/>
        <rFont val="Calibri"/>
        <family val="2"/>
      </rPr>
      <t xml:space="preserve">harina de 120 gr cada una y bebida de minimo  350ml  Coca Cola o Postobon)
</t>
    </r>
  </si>
  <si>
    <r>
      <t xml:space="preserve">Precio por cada Refrigerio 
(1 harina de 80 gr - bebida de minimo  200ml  Coca Cola o Postobon)
</t>
    </r>
    <r>
      <rPr>
        <sz val="8"/>
        <rFont val="Calibri"/>
        <family val="2"/>
      </rPr>
      <t>Referencia (Palito de queso, pasteles dulces o salados, Croissant)</t>
    </r>
  </si>
  <si>
    <t>Caja navideña (Hojuela 20 gr, buñuelo 30 gr y natilla de 100 gr), acompañada de una bebida gaseosa bebida de minimo  200ml  Coca Cola o Postobon)</t>
  </si>
  <si>
    <t>Wrap de jamon y queso (300 gr) acompañado con Jugo Natural de minimo 200 ML</t>
  </si>
  <si>
    <t>Wrap de pollo (315 gr) acompañado acompañado con Jugo Natural de minimo 200 ML</t>
  </si>
  <si>
    <t xml:space="preserve">Pantalla Led 4 x 3 de 6 milimetros Pitch </t>
  </si>
  <si>
    <t>Sonido: 20.000 Vatios Sistema Line array, 4 bajos, 4 monitores de piso, consola de audio de 24 canales, 4 micrófonos inalámbricos, cajas directas, reproductor de CD y DJ</t>
  </si>
  <si>
    <t>Sonido: 5.000 Vatios, consola de audio,  2 micrófonos inalámbricos, reproductor de CD y DJ</t>
  </si>
  <si>
    <t>Tarima de 9 metros de ancho por 6 metros de fondo, con Iluminacion, dos escalerillas y rampas de acceso.</t>
  </si>
  <si>
    <t>Tarima de 4 metros de ancho por 3 metros de fondo, con Iluminacion, dos escalerillas y rampas de acceso.</t>
  </si>
  <si>
    <t>ANEXO</t>
  </si>
  <si>
    <r>
      <rPr>
        <b/>
        <i/>
        <sz val="8"/>
        <rFont val="Calibri"/>
        <family val="2"/>
      </rPr>
      <t>Coordinador Logistico</t>
    </r>
    <r>
      <rPr>
        <sz val="8"/>
        <rFont val="Calibri"/>
        <family val="2"/>
      </rPr>
      <t xml:space="preserve"> para activaciones estaticas y con movimiento a maximo 5 km.
</t>
    </r>
    <r>
      <rPr>
        <b/>
        <i/>
        <sz val="8"/>
        <rFont val="Calibri"/>
        <family val="2"/>
      </rPr>
      <t xml:space="preserve">
Actividades Principales: </t>
    </r>
    <r>
      <rPr>
        <sz val="8"/>
        <rFont val="Calibri"/>
        <family val="2"/>
      </rPr>
      <t>Montaje y Desmontaje de eventos, Carga de materia POP, Aseo, Volanteo, entrega de Material POP, empacar material POP;  y brindar información, asi mismo sera la persona de coordinar las actividades que determine la entidad y que estas se realicen de acuerdo al requerimiento</t>
    </r>
    <r>
      <rPr>
        <b/>
        <i/>
        <sz val="8"/>
        <rFont val="Calibri"/>
        <family val="2"/>
      </rPr>
      <t xml:space="preserve">
</t>
    </r>
  </si>
  <si>
    <t xml:space="preserve">Servicio de Menaje para atencion de eventos (Vasos de cristal , Plato en ceramica para plan fuerte, sopa, ensalda y postre, cubiertos acero) </t>
  </si>
  <si>
    <t>Animador con experiencia de 1 año en eventos masivos, donde su experiencia sea  en manejo conciertos, Show en discotecas y/o Locutores de emisoras radiales reconocidas.</t>
  </si>
  <si>
    <t>Alquiler de Mesas tipo tablon para minimo 8 personas</t>
  </si>
  <si>
    <t>Alquiler de Mesas tipo tablon para minimo 8 con mantel y sobremantel</t>
  </si>
  <si>
    <t>Precio Unitario.
Que incluya transporte, Montaje y desmontaje.</t>
  </si>
  <si>
    <t>Atencion Hasta 10 Personas</t>
  </si>
  <si>
    <t>Atencion Hasta 30 Personas</t>
  </si>
  <si>
    <t>Atencion Hasta 50 Personas</t>
  </si>
  <si>
    <t xml:space="preserve">ANEXO </t>
  </si>
  <si>
    <t xml:space="preserve">Ensalda Cesar de 300 Gr (Trozos de pollo, tocineta crocante, maíz tierno, lechuga fresca, tomate cherry, rodajas de huevo cocido y vinagreta, acompañada de pan de leche y acompañado acompañado con Jugo Natural de minimo 250 ML) </t>
  </si>
  <si>
    <r>
      <t>Precio por cada Almuerzo o Cena 
(2 proteinas</t>
    </r>
    <r>
      <rPr>
        <sz val="8"/>
        <rFont val="Calibri"/>
        <family val="2"/>
      </rPr>
      <t xml:space="preserve"> cada una de 200gr, 2 harina de 120 gr cada una, ensalada de 100 gr, postre 80 gramos , bebida de minimo  350ml Coca Cola o Postobon) </t>
    </r>
  </si>
  <si>
    <t>Tamal de 300 gr de de tres carne (pollo, Res y cerdo) y bebida de minimo  350ml  Coca Cola o Postobon</t>
  </si>
  <si>
    <r>
      <t xml:space="preserve">
Precio por cada desayuno 
(1 harina </t>
    </r>
    <r>
      <rPr>
        <sz val="8"/>
        <rFont val="Calibri"/>
        <family val="2"/>
      </rPr>
      <t>120 gr cada una, 1 proteina 120 gr cada una, 1 lacteo, bebida de minimo  200ml) 
Referencia (Arroz,  huevo, 1 tajada quesito, bebida caliente)</t>
    </r>
  </si>
  <si>
    <t>Hamburguesa (1/4 de libra de 100% carne de res a la plancha, con Tocineta, doble Queso, Salsa BBQ, Mayonesa y Salsa de tomate, porcion de pasas a la francesa y bebida gaseosa bebida de minimo  350ml  Coca Cola o Postobon</t>
  </si>
  <si>
    <t>Sanduche de pechuga de pollo 260 gr, con minimo dos vegetales y dos salsas, acompañado acompañado con Jugo Natural de minimo 200 ML</t>
  </si>
  <si>
    <t>Sanduche de pernil (pan tracidional 220 gr) con minimo dos vegetales y dos salsas, acompañado con Jugo Natural de minimo 200 ML.</t>
  </si>
  <si>
    <r>
      <t xml:space="preserve">Promotora para eventos con experiencia de 6 meses en ventas (AA)  para activaciones estaticas y con movimiento a maximo 5 km.
</t>
    </r>
    <r>
      <rPr>
        <b/>
        <sz val="8"/>
        <rFont val="Calibri"/>
        <family val="2"/>
      </rPr>
      <t xml:space="preserve">Actividades Principales:   </t>
    </r>
    <r>
      <rPr>
        <sz val="8"/>
        <rFont val="Calibri"/>
        <family val="2"/>
      </rPr>
      <t xml:space="preserve">Venta de Loteria, entrega de Material POP, brindar información a clientes sobre la actividad que se este realizando
</t>
    </r>
  </si>
  <si>
    <t>Grupo circense (3 integrantes) para activaciones estaticas y con movimiento a maximo 5 km.</t>
  </si>
  <si>
    <t>Grupo de Teatro (Con 4 integrantes) para activaciones estaticas y con movimiento a maximo 5 km.</t>
  </si>
  <si>
    <t>Grupo Musical - Chirimia de 5 integrantes para activaciones estaticas y con movimiento a maximo 5 km.</t>
  </si>
  <si>
    <t>Grupo de trovadores ( 2 trovadores) para activaciones estaticas y con movimiento a maximo 5 km.</t>
  </si>
  <si>
    <t>RANGOS DE PERSONAS QUE PRESTAN EL SERVICIO</t>
  </si>
  <si>
    <t>Cabina autoamplificada con bluetooth recargable con microfono y control</t>
  </si>
  <si>
    <t>Precio Unitario.
Que incluya transporte, entrega y recogida.</t>
  </si>
  <si>
    <t xml:space="preserve">Servicio de Menaje para atencion de eventos (Vasos de cristal , Plato en ceramica para plan fuerte, sopa, ensalda y postre, cubiertos acero y samovares de acuerto a la cantidad de personas atendidas) </t>
  </si>
  <si>
    <r>
      <rPr>
        <sz val="8"/>
        <color indexed="8"/>
        <rFont val="Calibri"/>
        <family val="2"/>
      </rPr>
      <t xml:space="preserve">Precio por cada Almuerzo o Cena
(1 proteina de 200gr, 2 harinas de 120gr </t>
    </r>
    <r>
      <rPr>
        <sz val="8"/>
        <color indexed="8"/>
        <rFont val="Calibri"/>
        <family val="2"/>
      </rPr>
      <t>cada una, ensalada de 100 gr, bebida de m</t>
    </r>
    <r>
      <rPr>
        <sz val="8"/>
        <rFont val="Calibri"/>
        <family val="2"/>
      </rPr>
      <t>inimo  350ml  Coca Cola o Postobon)</t>
    </r>
  </si>
  <si>
    <t>Almuerzos: (Asado de 3 carnes 200 gr Cada una "Cerdo, Res y Pollo" , 6 papas criollas, 1 mazorca y 1 arepa Delgada, bebida gaseosa “Postobon o Coca Cola” de 600 ml)</t>
  </si>
  <si>
    <r>
      <t xml:space="preserve">
Precio por cada desayuno
(3 harina minimo de</t>
    </r>
    <r>
      <rPr>
        <sz val="8"/>
        <rFont val="Calibri"/>
        <family val="2"/>
      </rPr>
      <t xml:space="preserve"> 120 gr cada una, 2 proteina  de 120 gr cada una, 1 lacteo, bebida de minimo  200ml) 
Referencia (Arepa, frijoles , Arroz,  huevos, carne, 1 tajada de quesito, bebida caliente)</t>
    </r>
  </si>
  <si>
    <t>Cantidad de productos</t>
  </si>
  <si>
    <t>VALOR 
POR UNIDAD 
(Se pretende obtener economias de escala)</t>
  </si>
  <si>
    <t>Precio Minimo</t>
  </si>
  <si>
    <t>Precio Maximo</t>
  </si>
  <si>
    <t>Trimalla Plana
Estructura básica conformada a partir de barras en aluminio con las cuales se puede construir techos o backing.</t>
  </si>
  <si>
    <t>Trimalla 4x3.
Que incluya transporte, Montaje y desmontaje</t>
  </si>
  <si>
    <t>Ttrimalla 6x3.
Que incluya transporte, Montaje y desmontaje</t>
  </si>
  <si>
    <t>IPOCONSUMO (8%)</t>
  </si>
  <si>
    <t>VALOR 
CON IPOCONSUMO</t>
  </si>
  <si>
    <t>VALOR CON IVA</t>
  </si>
  <si>
    <t>IVA (19%)</t>
  </si>
  <si>
    <t>DIFERENCIA AL MINIMO</t>
  </si>
  <si>
    <t>DIFERENCIA AL MAXIMO</t>
  </si>
  <si>
    <t>CYAN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</si>
</sst>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_ &quot;$&quot;\ * #,##0_ ;_ &quot;$&quot;\ * \-#,##0_ ;_ &quot;$&quot;\ * &quot;-&quot;??_ ;_ @_ "/>
    <numFmt numFmtId="182" formatCode="_(&quot;$&quot;\ * #,##0_);_(&quot;$&quot;\ * \(#,##0\);_(&quot;$&quot;\ * &quot;-&quot;??_);_(@_)"/>
    <numFmt numFmtId="183" formatCode="_(* #,##0_);_(* \(#,##0\);_(* &quot;-&quot;??_);_(@_)"/>
    <numFmt numFmtId="184" formatCode="_(* #,##0.0_);_(* \(#,##0.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-&quot;$&quot;* #,##0_-;_-&quot;$&quot;* \(#,##0\)_-;_-&quot;$&quot;* &quot;-&quot;??;_-@_-"/>
    <numFmt numFmtId="190" formatCode="_(&quot;$&quot;\ * #,##0.0_);_(&quot;$&quot;\ * \(#,##0.0\);_(&quot;$&quot;\ * &quot;-&quot;??_);_(@_)"/>
    <numFmt numFmtId="191" formatCode="0.0"/>
    <numFmt numFmtId="192" formatCode="0.000"/>
    <numFmt numFmtId="193" formatCode="0.0000"/>
    <numFmt numFmtId="194" formatCode="#,##0.0"/>
    <numFmt numFmtId="195" formatCode="#,##0.000"/>
    <numFmt numFmtId="196" formatCode="#,##0.0000"/>
    <numFmt numFmtId="197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10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5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83" fontId="0" fillId="0" borderId="10" xfId="50" applyNumberFormat="1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183" fontId="0" fillId="0" borderId="10" xfId="50" applyNumberFormat="1" applyFont="1" applyFill="1" applyBorder="1" applyAlignment="1">
      <alignment vertical="center"/>
    </xf>
    <xf numFmtId="183" fontId="3" fillId="34" borderId="10" xfId="48" applyNumberFormat="1" applyFont="1" applyFill="1" applyBorder="1" applyAlignment="1">
      <alignment horizontal="center" wrapText="1"/>
    </xf>
    <xf numFmtId="183" fontId="3" fillId="34" borderId="10" xfId="48" applyNumberFormat="1" applyFont="1" applyFill="1" applyBorder="1" applyAlignment="1">
      <alignment horizontal="center" vertical="center" wrapText="1"/>
    </xf>
    <xf numFmtId="3" fontId="3" fillId="34" borderId="10" xfId="48" applyNumberFormat="1" applyFont="1" applyFill="1" applyBorder="1" applyAlignment="1">
      <alignment horizontal="center" vertical="center" wrapText="1"/>
    </xf>
    <xf numFmtId="3" fontId="10" fillId="11" borderId="10" xfId="0" applyNumberFormat="1" applyFont="1" applyFill="1" applyBorder="1" applyAlignment="1">
      <alignment horizontal="center" vertical="center" wrapText="1"/>
    </xf>
    <xf numFmtId="3" fontId="0" fillId="0" borderId="10" xfId="50" applyNumberFormat="1" applyFont="1" applyFill="1" applyBorder="1" applyAlignment="1">
      <alignment vertical="center"/>
    </xf>
    <xf numFmtId="183" fontId="7" fillId="33" borderId="10" xfId="48" applyNumberFormat="1" applyFont="1" applyFill="1" applyBorder="1" applyAlignment="1">
      <alignment horizontal="center" vertical="center" wrapText="1"/>
    </xf>
    <xf numFmtId="183" fontId="3" fillId="34" borderId="10" xfId="48" applyNumberFormat="1" applyFont="1" applyFill="1" applyBorder="1" applyAlignment="1">
      <alignment horizontal="center" vertical="center"/>
    </xf>
    <xf numFmtId="183" fontId="3" fillId="33" borderId="10" xfId="48" applyNumberFormat="1" applyFont="1" applyFill="1" applyBorder="1" applyAlignment="1">
      <alignment horizontal="center" vertical="center"/>
    </xf>
    <xf numFmtId="3" fontId="3" fillId="11" borderId="10" xfId="48" applyNumberFormat="1" applyFont="1" applyFill="1" applyBorder="1" applyAlignment="1">
      <alignment horizontal="center" vertical="center" wrapText="1"/>
    </xf>
    <xf numFmtId="3" fontId="56" fillId="11" borderId="10" xfId="48" applyNumberFormat="1" applyFont="1" applyFill="1" applyBorder="1" applyAlignment="1">
      <alignment horizontal="center" vertical="center"/>
    </xf>
    <xf numFmtId="3" fontId="56" fillId="11" borderId="10" xfId="51" applyNumberFormat="1" applyFont="1" applyFill="1" applyBorder="1" applyAlignment="1">
      <alignment horizontal="center" vertical="center"/>
    </xf>
    <xf numFmtId="3" fontId="0" fillId="11" borderId="0" xfId="5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83" fontId="2" fillId="33" borderId="10" xfId="48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/>
    </xf>
    <xf numFmtId="9" fontId="3" fillId="33" borderId="11" xfId="57" applyFont="1" applyFill="1" applyBorder="1" applyAlignment="1">
      <alignment horizontal="center" vertical="center" wrapText="1"/>
    </xf>
    <xf numFmtId="183" fontId="3" fillId="33" borderId="11" xfId="48" applyNumberFormat="1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/>
    </xf>
    <xf numFmtId="9" fontId="3" fillId="34" borderId="13" xfId="57" applyFont="1" applyFill="1" applyBorder="1" applyAlignment="1">
      <alignment horizontal="center" vertical="center"/>
    </xf>
    <xf numFmtId="183" fontId="3" fillId="34" borderId="14" xfId="48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82" fontId="2" fillId="33" borderId="15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9" fontId="2" fillId="33" borderId="13" xfId="57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183" fontId="2" fillId="33" borderId="14" xfId="48" applyNumberFormat="1" applyFont="1" applyFill="1" applyBorder="1" applyAlignment="1">
      <alignment horizontal="center" vertical="center" wrapText="1"/>
    </xf>
    <xf numFmtId="183" fontId="2" fillId="33" borderId="15" xfId="0" applyNumberFormat="1" applyFont="1" applyFill="1" applyBorder="1" applyAlignment="1">
      <alignment horizontal="center" vertical="center"/>
    </xf>
    <xf numFmtId="183" fontId="0" fillId="33" borderId="10" xfId="50" applyNumberFormat="1" applyFont="1" applyFill="1" applyBorder="1" applyAlignment="1">
      <alignment horizontal="center" vertical="center" wrapText="1"/>
    </xf>
    <xf numFmtId="182" fontId="57" fillId="11" borderId="10" xfId="51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wrapText="1"/>
    </xf>
    <xf numFmtId="183" fontId="3" fillId="34" borderId="15" xfId="48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183" fontId="3" fillId="33" borderId="15" xfId="48" applyNumberFormat="1" applyFont="1" applyFill="1" applyBorder="1" applyAlignment="1">
      <alignment horizontal="center" vertical="center"/>
    </xf>
    <xf numFmtId="4" fontId="3" fillId="33" borderId="16" xfId="57" applyNumberFormat="1" applyFont="1" applyFill="1" applyBorder="1" applyAlignment="1">
      <alignment horizontal="center" vertical="center" wrapText="1"/>
    </xf>
    <xf numFmtId="180" fontId="3" fillId="33" borderId="16" xfId="57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9" fontId="7" fillId="33" borderId="13" xfId="0" applyNumberFormat="1" applyFont="1" applyFill="1" applyBorder="1" applyAlignment="1">
      <alignment horizontal="center" vertical="center" wrapText="1"/>
    </xf>
    <xf numFmtId="9" fontId="3" fillId="33" borderId="17" xfId="57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/>
    </xf>
    <xf numFmtId="9" fontId="58" fillId="35" borderId="13" xfId="0" applyNumberFormat="1" applyFont="1" applyFill="1" applyBorder="1" applyAlignment="1">
      <alignment horizontal="center"/>
    </xf>
    <xf numFmtId="183" fontId="58" fillId="35" borderId="18" xfId="48" applyNumberFormat="1" applyFont="1" applyFill="1" applyBorder="1" applyAlignment="1">
      <alignment horizontal="center"/>
    </xf>
    <xf numFmtId="183" fontId="58" fillId="35" borderId="19" xfId="48" applyNumberFormat="1" applyFont="1" applyFill="1" applyBorder="1" applyAlignment="1">
      <alignment horizontal="center"/>
    </xf>
    <xf numFmtId="183" fontId="58" fillId="35" borderId="20" xfId="48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0" fontId="58" fillId="35" borderId="10" xfId="0" applyFont="1" applyFill="1" applyBorder="1" applyAlignment="1">
      <alignment horizontal="center" vertical="center"/>
    </xf>
    <xf numFmtId="9" fontId="58" fillId="35" borderId="13" xfId="0" applyNumberFormat="1" applyFont="1" applyFill="1" applyBorder="1" applyAlignment="1">
      <alignment horizontal="center" vertical="center"/>
    </xf>
    <xf numFmtId="183" fontId="58" fillId="35" borderId="18" xfId="48" applyNumberFormat="1" applyFont="1" applyFill="1" applyBorder="1" applyAlignment="1">
      <alignment horizontal="center" vertical="center"/>
    </xf>
    <xf numFmtId="183" fontId="58" fillId="35" borderId="19" xfId="48" applyNumberFormat="1" applyFont="1" applyFill="1" applyBorder="1" applyAlignment="1">
      <alignment horizontal="center" vertical="center"/>
    </xf>
    <xf numFmtId="3" fontId="58" fillId="35" borderId="19" xfId="0" applyNumberFormat="1" applyFont="1" applyFill="1" applyBorder="1" applyAlignment="1">
      <alignment horizontal="center" vertical="center"/>
    </xf>
    <xf numFmtId="3" fontId="58" fillId="35" borderId="20" xfId="0" applyNumberFormat="1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vertical="center"/>
    </xf>
    <xf numFmtId="183" fontId="59" fillId="35" borderId="10" xfId="5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83" fontId="2" fillId="33" borderId="14" xfId="48" applyNumberFormat="1" applyFont="1" applyFill="1" applyBorder="1" applyAlignment="1">
      <alignment horizontal="center" vertical="center" wrapText="1"/>
    </xf>
    <xf numFmtId="183" fontId="2" fillId="33" borderId="10" xfId="48" applyNumberFormat="1" applyFont="1" applyFill="1" applyBorder="1" applyAlignment="1">
      <alignment horizontal="center" vertical="center" wrapText="1"/>
    </xf>
    <xf numFmtId="183" fontId="2" fillId="33" borderId="16" xfId="48" applyNumberFormat="1" applyFont="1" applyFill="1" applyBorder="1" applyAlignment="1">
      <alignment horizontal="center" vertical="center" wrapText="1"/>
    </xf>
    <xf numFmtId="183" fontId="2" fillId="33" borderId="21" xfId="48" applyNumberFormat="1" applyFont="1" applyFill="1" applyBorder="1" applyAlignment="1">
      <alignment horizontal="center" vertical="center" wrapText="1"/>
    </xf>
    <xf numFmtId="183" fontId="2" fillId="33" borderId="11" xfId="48" applyNumberFormat="1" applyFont="1" applyFill="1" applyBorder="1" applyAlignment="1">
      <alignment horizontal="center" vertical="center" wrapText="1"/>
    </xf>
    <xf numFmtId="183" fontId="2" fillId="33" borderId="22" xfId="48" applyNumberFormat="1" applyFont="1" applyFill="1" applyBorder="1" applyAlignment="1">
      <alignment horizontal="center" vertical="center" wrapText="1"/>
    </xf>
    <xf numFmtId="183" fontId="2" fillId="33" borderId="23" xfId="48" applyNumberFormat="1" applyFont="1" applyFill="1" applyBorder="1" applyAlignment="1">
      <alignment horizontal="center" vertical="center" wrapText="1"/>
    </xf>
    <xf numFmtId="183" fontId="2" fillId="33" borderId="12" xfId="48" applyNumberFormat="1" applyFont="1" applyFill="1" applyBorder="1" applyAlignment="1">
      <alignment horizontal="center" vertical="center" wrapText="1"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9" fontId="56" fillId="33" borderId="17" xfId="57" applyFont="1" applyFill="1" applyBorder="1" applyAlignment="1">
      <alignment horizontal="center" vertical="center" wrapText="1"/>
    </xf>
    <xf numFmtId="9" fontId="56" fillId="33" borderId="27" xfId="57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56" fillId="33" borderId="13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9" fontId="2" fillId="33" borderId="11" xfId="57" applyFont="1" applyFill="1" applyBorder="1" applyAlignment="1">
      <alignment horizontal="center" vertical="center" wrapText="1"/>
    </xf>
    <xf numFmtId="9" fontId="2" fillId="33" borderId="22" xfId="57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/>
    </xf>
    <xf numFmtId="9" fontId="56" fillId="33" borderId="28" xfId="57" applyFont="1" applyFill="1" applyBorder="1" applyAlignment="1">
      <alignment horizontal="center" vertical="center" wrapText="1"/>
    </xf>
    <xf numFmtId="9" fontId="2" fillId="33" borderId="13" xfId="57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31" fillId="34" borderId="0" xfId="0" applyFont="1" applyFill="1" applyAlignment="1">
      <alignment horizontal="center"/>
    </xf>
    <xf numFmtId="9" fontId="2" fillId="33" borderId="17" xfId="57" applyFont="1" applyFill="1" applyBorder="1" applyAlignment="1">
      <alignment horizontal="center" vertical="center" wrapText="1"/>
    </xf>
    <xf numFmtId="9" fontId="2" fillId="33" borderId="27" xfId="57" applyFont="1" applyFill="1" applyBorder="1" applyAlignment="1">
      <alignment horizontal="center" vertical="center" wrapText="1"/>
    </xf>
    <xf numFmtId="9" fontId="2" fillId="33" borderId="28" xfId="57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3" fillId="33" borderId="14" xfId="50" applyNumberFormat="1" applyFont="1" applyFill="1" applyBorder="1" applyAlignment="1">
      <alignment horizontal="center" vertical="center" wrapText="1"/>
    </xf>
    <xf numFmtId="183" fontId="3" fillId="33" borderId="10" xfId="4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60" fillId="33" borderId="14" xfId="50" applyNumberFormat="1" applyFont="1" applyFill="1" applyBorder="1" applyAlignment="1">
      <alignment horizontal="center" vertical="center" wrapText="1"/>
    </xf>
    <xf numFmtId="3" fontId="3" fillId="33" borderId="14" xfId="50" applyNumberFormat="1" applyFont="1" applyFill="1" applyBorder="1" applyAlignment="1">
      <alignment horizontal="center" vertical="center" wrapText="1"/>
    </xf>
    <xf numFmtId="183" fontId="3" fillId="33" borderId="10" xfId="48" applyNumberFormat="1" applyFont="1" applyFill="1" applyBorder="1" applyAlignment="1">
      <alignment horizontal="center" vertical="center" wrapText="1"/>
    </xf>
    <xf numFmtId="183" fontId="3" fillId="33" borderId="11" xfId="48" applyNumberFormat="1" applyFont="1" applyFill="1" applyBorder="1" applyAlignment="1">
      <alignment horizontal="center" vertical="center" wrapText="1"/>
    </xf>
    <xf numFmtId="183" fontId="3" fillId="33" borderId="22" xfId="48" applyNumberFormat="1" applyFont="1" applyFill="1" applyBorder="1" applyAlignment="1">
      <alignment horizontal="center" vertical="center" wrapText="1"/>
    </xf>
    <xf numFmtId="183" fontId="3" fillId="33" borderId="12" xfId="48" applyNumberFormat="1" applyFont="1" applyFill="1" applyBorder="1" applyAlignment="1">
      <alignment horizontal="center" vertical="center" wrapText="1"/>
    </xf>
    <xf numFmtId="3" fontId="3" fillId="33" borderId="16" xfId="50" applyNumberFormat="1" applyFont="1" applyFill="1" applyBorder="1" applyAlignment="1">
      <alignment horizontal="center" vertical="center" wrapText="1"/>
    </xf>
    <xf numFmtId="3" fontId="3" fillId="33" borderId="21" xfId="50" applyNumberFormat="1" applyFont="1" applyFill="1" applyBorder="1" applyAlignment="1">
      <alignment horizontal="center" vertical="center" wrapText="1"/>
    </xf>
    <xf numFmtId="9" fontId="3" fillId="33" borderId="17" xfId="57" applyFont="1" applyFill="1" applyBorder="1" applyAlignment="1">
      <alignment horizontal="center" vertical="center" wrapText="1"/>
    </xf>
    <xf numFmtId="9" fontId="3" fillId="33" borderId="27" xfId="57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9" fontId="3" fillId="33" borderId="28" xfId="57" applyFont="1" applyFill="1" applyBorder="1" applyAlignment="1">
      <alignment horizontal="center" vertical="center" wrapText="1"/>
    </xf>
    <xf numFmtId="0" fontId="32" fillId="34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4" xfId="53"/>
    <cellStyle name="Moneda 5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="110" zoomScaleNormal="110" workbookViewId="0" topLeftCell="A1">
      <pane ySplit="1" topLeftCell="A2" activePane="bottomLeft" state="frozen"/>
      <selection pane="topLeft" activeCell="C1" sqref="C1"/>
      <selection pane="bottomLeft" activeCell="J9" sqref="J9"/>
    </sheetView>
  </sheetViews>
  <sheetFormatPr defaultColWidth="11.421875" defaultRowHeight="15"/>
  <cols>
    <col min="1" max="1" width="24.00390625" style="0" customWidth="1"/>
    <col min="2" max="2" width="9.421875" style="0" customWidth="1"/>
  </cols>
  <sheetData>
    <row r="1" spans="1:2" ht="16.5" customHeight="1">
      <c r="A1" s="102" t="s">
        <v>44</v>
      </c>
      <c r="B1" s="102"/>
    </row>
    <row r="2" spans="1:2" ht="20.25" customHeight="1" thickBot="1">
      <c r="A2" s="102" t="s">
        <v>28</v>
      </c>
      <c r="B2" s="102"/>
    </row>
    <row r="3" spans="1:12" ht="24" customHeight="1">
      <c r="A3" s="40"/>
      <c r="B3" s="40"/>
      <c r="C3" s="89" t="s">
        <v>87</v>
      </c>
      <c r="D3" s="90"/>
      <c r="E3" s="90"/>
      <c r="F3" s="90"/>
      <c r="G3" s="90"/>
      <c r="H3" s="90"/>
      <c r="I3" s="90"/>
      <c r="J3" s="90"/>
      <c r="K3" s="90"/>
      <c r="L3" s="91"/>
    </row>
    <row r="4" spans="1:12" ht="66.75" customHeight="1">
      <c r="A4" s="12" t="s">
        <v>0</v>
      </c>
      <c r="B4" s="46" t="s">
        <v>19</v>
      </c>
      <c r="C4" s="47" t="s">
        <v>26</v>
      </c>
      <c r="D4" s="27" t="s">
        <v>27</v>
      </c>
      <c r="E4" s="13" t="s">
        <v>74</v>
      </c>
      <c r="F4" s="13" t="s">
        <v>75</v>
      </c>
      <c r="G4" s="13" t="s">
        <v>85</v>
      </c>
      <c r="H4" s="13" t="s">
        <v>86</v>
      </c>
      <c r="I4" s="24" t="s">
        <v>77</v>
      </c>
      <c r="J4" s="24" t="s">
        <v>76</v>
      </c>
      <c r="K4" s="12" t="s">
        <v>81</v>
      </c>
      <c r="L4" s="48" t="s">
        <v>82</v>
      </c>
    </row>
    <row r="5" spans="1:12" ht="15" customHeight="1">
      <c r="A5" s="92" t="s">
        <v>56</v>
      </c>
      <c r="B5" s="94">
        <v>0.1</v>
      </c>
      <c r="C5" s="83">
        <f>AVERAGE(F5:F8)</f>
        <v>11850</v>
      </c>
      <c r="D5" s="85">
        <f>+C5*$B$5</f>
        <v>1185</v>
      </c>
      <c r="E5" s="10">
        <v>10</v>
      </c>
      <c r="F5" s="23">
        <v>14050</v>
      </c>
      <c r="G5" s="55">
        <f aca="true" t="shared" si="0" ref="G5:G36">+F5-J5</f>
        <v>0</v>
      </c>
      <c r="H5" s="55">
        <f>+I5-F5</f>
        <v>3100</v>
      </c>
      <c r="I5" s="23">
        <v>17150</v>
      </c>
      <c r="J5" s="23">
        <v>14050</v>
      </c>
      <c r="K5" s="11">
        <f>+F5*0.08</f>
        <v>1124</v>
      </c>
      <c r="L5" s="49">
        <f>+K5+F5</f>
        <v>15174</v>
      </c>
    </row>
    <row r="6" spans="1:12" ht="15">
      <c r="A6" s="93"/>
      <c r="B6" s="95"/>
      <c r="C6" s="84"/>
      <c r="D6" s="86"/>
      <c r="E6" s="10">
        <v>50</v>
      </c>
      <c r="F6" s="23">
        <v>12950</v>
      </c>
      <c r="G6" s="55">
        <f t="shared" si="0"/>
        <v>0</v>
      </c>
      <c r="H6" s="55">
        <f aca="true" t="shared" si="1" ref="H6:H33">+I6-F6</f>
        <v>2900</v>
      </c>
      <c r="I6" s="23">
        <v>15850</v>
      </c>
      <c r="J6" s="23">
        <v>12950</v>
      </c>
      <c r="K6" s="11">
        <f aca="true" t="shared" si="2" ref="K6:K61">+F6*0.08</f>
        <v>1036</v>
      </c>
      <c r="L6" s="49">
        <f aca="true" t="shared" si="3" ref="L6:L61">+K6+F6</f>
        <v>13986</v>
      </c>
    </row>
    <row r="7" spans="1:12" ht="15">
      <c r="A7" s="93"/>
      <c r="B7" s="95"/>
      <c r="C7" s="84"/>
      <c r="D7" s="86"/>
      <c r="E7" s="10">
        <v>100</v>
      </c>
      <c r="F7" s="23">
        <v>11050</v>
      </c>
      <c r="G7" s="55">
        <f t="shared" si="0"/>
        <v>0</v>
      </c>
      <c r="H7" s="55">
        <f t="shared" si="1"/>
        <v>2500</v>
      </c>
      <c r="I7" s="23">
        <v>13550</v>
      </c>
      <c r="J7" s="23">
        <v>11050</v>
      </c>
      <c r="K7" s="11">
        <f t="shared" si="2"/>
        <v>884</v>
      </c>
      <c r="L7" s="49">
        <f t="shared" si="3"/>
        <v>11934</v>
      </c>
    </row>
    <row r="8" spans="1:12" ht="15">
      <c r="A8" s="93"/>
      <c r="B8" s="95"/>
      <c r="C8" s="84"/>
      <c r="D8" s="86"/>
      <c r="E8" s="10">
        <v>300</v>
      </c>
      <c r="F8" s="23">
        <v>9350</v>
      </c>
      <c r="G8" s="55">
        <f t="shared" si="0"/>
        <v>0</v>
      </c>
      <c r="H8" s="55">
        <f t="shared" si="1"/>
        <v>2100</v>
      </c>
      <c r="I8" s="23">
        <v>11450</v>
      </c>
      <c r="J8" s="23">
        <v>9350</v>
      </c>
      <c r="K8" s="11">
        <f t="shared" si="2"/>
        <v>748</v>
      </c>
      <c r="L8" s="49">
        <f t="shared" si="3"/>
        <v>10098</v>
      </c>
    </row>
    <row r="9" spans="1:12" ht="18" customHeight="1">
      <c r="A9" s="92" t="s">
        <v>71</v>
      </c>
      <c r="B9" s="94">
        <v>0.08</v>
      </c>
      <c r="C9" s="83">
        <f>AVERAGE(F9:F12)</f>
        <v>10500</v>
      </c>
      <c r="D9" s="85">
        <f>+C9*$B$9</f>
        <v>840</v>
      </c>
      <c r="E9" s="10">
        <v>10</v>
      </c>
      <c r="F9" s="23">
        <v>12400</v>
      </c>
      <c r="G9" s="55">
        <f t="shared" si="0"/>
        <v>0</v>
      </c>
      <c r="H9" s="55">
        <f t="shared" si="1"/>
        <v>2800</v>
      </c>
      <c r="I9" s="23">
        <v>15200</v>
      </c>
      <c r="J9" s="23">
        <v>12400</v>
      </c>
      <c r="K9" s="11">
        <f t="shared" si="2"/>
        <v>992</v>
      </c>
      <c r="L9" s="49">
        <f t="shared" si="3"/>
        <v>13392</v>
      </c>
    </row>
    <row r="10" spans="1:12" ht="15">
      <c r="A10" s="93"/>
      <c r="B10" s="95"/>
      <c r="C10" s="84"/>
      <c r="D10" s="86"/>
      <c r="E10" s="10">
        <v>50</v>
      </c>
      <c r="F10" s="23">
        <v>11500</v>
      </c>
      <c r="G10" s="55">
        <f t="shared" si="0"/>
        <v>0</v>
      </c>
      <c r="H10" s="55">
        <f t="shared" si="1"/>
        <v>2600</v>
      </c>
      <c r="I10" s="23">
        <v>14100</v>
      </c>
      <c r="J10" s="23">
        <v>11500</v>
      </c>
      <c r="K10" s="11">
        <f t="shared" si="2"/>
        <v>920</v>
      </c>
      <c r="L10" s="49">
        <f t="shared" si="3"/>
        <v>12420</v>
      </c>
    </row>
    <row r="11" spans="1:12" ht="15">
      <c r="A11" s="93"/>
      <c r="B11" s="95"/>
      <c r="C11" s="84"/>
      <c r="D11" s="86"/>
      <c r="E11" s="10">
        <v>100</v>
      </c>
      <c r="F11" s="23">
        <v>9550</v>
      </c>
      <c r="G11" s="55">
        <f t="shared" si="0"/>
        <v>0</v>
      </c>
      <c r="H11" s="55">
        <f t="shared" si="1"/>
        <v>2100</v>
      </c>
      <c r="I11" s="23">
        <v>11650</v>
      </c>
      <c r="J11" s="23">
        <v>9550</v>
      </c>
      <c r="K11" s="11">
        <f t="shared" si="2"/>
        <v>764</v>
      </c>
      <c r="L11" s="49">
        <f t="shared" si="3"/>
        <v>10314</v>
      </c>
    </row>
    <row r="12" spans="1:12" ht="15">
      <c r="A12" s="93"/>
      <c r="B12" s="95"/>
      <c r="C12" s="84"/>
      <c r="D12" s="86"/>
      <c r="E12" s="10">
        <v>300</v>
      </c>
      <c r="F12" s="23">
        <v>8550</v>
      </c>
      <c r="G12" s="55">
        <f t="shared" si="0"/>
        <v>0</v>
      </c>
      <c r="H12" s="55">
        <f t="shared" si="1"/>
        <v>1900</v>
      </c>
      <c r="I12" s="23">
        <v>10450</v>
      </c>
      <c r="J12" s="23">
        <v>8550</v>
      </c>
      <c r="K12" s="11">
        <f t="shared" si="2"/>
        <v>684</v>
      </c>
      <c r="L12" s="49">
        <f t="shared" si="3"/>
        <v>9234</v>
      </c>
    </row>
    <row r="13" spans="1:12" ht="15" customHeight="1">
      <c r="A13" s="92" t="s">
        <v>34</v>
      </c>
      <c r="B13" s="94">
        <v>0.05</v>
      </c>
      <c r="C13" s="83">
        <f>AVERAGE(F13:F15)</f>
        <v>8066.666666666667</v>
      </c>
      <c r="D13" s="85">
        <f>+C13*$B$13</f>
        <v>403.33333333333337</v>
      </c>
      <c r="E13" s="10">
        <v>50</v>
      </c>
      <c r="F13" s="23">
        <v>8200</v>
      </c>
      <c r="G13" s="55">
        <f t="shared" si="0"/>
        <v>0</v>
      </c>
      <c r="H13" s="55">
        <f t="shared" si="1"/>
        <v>1800</v>
      </c>
      <c r="I13" s="23">
        <v>10000</v>
      </c>
      <c r="J13" s="23">
        <v>8200</v>
      </c>
      <c r="K13" s="11">
        <f t="shared" si="2"/>
        <v>656</v>
      </c>
      <c r="L13" s="49">
        <f t="shared" si="3"/>
        <v>8856</v>
      </c>
    </row>
    <row r="14" spans="1:12" ht="15">
      <c r="A14" s="93"/>
      <c r="B14" s="95"/>
      <c r="C14" s="84"/>
      <c r="D14" s="86"/>
      <c r="E14" s="10">
        <v>100</v>
      </c>
      <c r="F14" s="23">
        <v>8100</v>
      </c>
      <c r="G14" s="55">
        <f t="shared" si="0"/>
        <v>0</v>
      </c>
      <c r="H14" s="55">
        <f t="shared" si="1"/>
        <v>1800</v>
      </c>
      <c r="I14" s="23">
        <v>9900</v>
      </c>
      <c r="J14" s="23">
        <v>8100</v>
      </c>
      <c r="K14" s="11">
        <f t="shared" si="2"/>
        <v>648</v>
      </c>
      <c r="L14" s="49">
        <f t="shared" si="3"/>
        <v>8748</v>
      </c>
    </row>
    <row r="15" spans="1:12" ht="15">
      <c r="A15" s="93"/>
      <c r="B15" s="95"/>
      <c r="C15" s="84"/>
      <c r="D15" s="86"/>
      <c r="E15" s="10">
        <v>300</v>
      </c>
      <c r="F15" s="23">
        <v>7900</v>
      </c>
      <c r="G15" s="55">
        <f t="shared" si="0"/>
        <v>0</v>
      </c>
      <c r="H15" s="55">
        <f t="shared" si="1"/>
        <v>1800</v>
      </c>
      <c r="I15" s="23">
        <v>9700</v>
      </c>
      <c r="J15" s="23">
        <v>7900</v>
      </c>
      <c r="K15" s="11">
        <f t="shared" si="2"/>
        <v>632</v>
      </c>
      <c r="L15" s="49">
        <f t="shared" si="3"/>
        <v>8532</v>
      </c>
    </row>
    <row r="16" spans="1:12" ht="15" customHeight="1">
      <c r="A16" s="92" t="s">
        <v>57</v>
      </c>
      <c r="B16" s="94">
        <v>0.05</v>
      </c>
      <c r="C16" s="81">
        <f>AVERAGE(F16:F18)</f>
        <v>7733.333333333333</v>
      </c>
      <c r="D16" s="82">
        <f>+C16*$B$16</f>
        <v>386.6666666666667</v>
      </c>
      <c r="E16" s="10">
        <v>50</v>
      </c>
      <c r="F16" s="23">
        <v>8200</v>
      </c>
      <c r="G16" s="55">
        <f t="shared" si="0"/>
        <v>0</v>
      </c>
      <c r="H16" s="55">
        <f t="shared" si="1"/>
        <v>1800</v>
      </c>
      <c r="I16" s="23">
        <v>10000</v>
      </c>
      <c r="J16" s="23">
        <v>8200</v>
      </c>
      <c r="K16" s="11">
        <f t="shared" si="2"/>
        <v>656</v>
      </c>
      <c r="L16" s="49">
        <f t="shared" si="3"/>
        <v>8856</v>
      </c>
    </row>
    <row r="17" spans="1:12" ht="15">
      <c r="A17" s="93"/>
      <c r="B17" s="95"/>
      <c r="C17" s="81"/>
      <c r="D17" s="82"/>
      <c r="E17" s="10">
        <v>100</v>
      </c>
      <c r="F17" s="23">
        <v>7550</v>
      </c>
      <c r="G17" s="55">
        <f t="shared" si="0"/>
        <v>0</v>
      </c>
      <c r="H17" s="55">
        <f t="shared" si="1"/>
        <v>1700</v>
      </c>
      <c r="I17" s="23">
        <v>9250</v>
      </c>
      <c r="J17" s="23">
        <v>7550</v>
      </c>
      <c r="K17" s="11">
        <f t="shared" si="2"/>
        <v>604</v>
      </c>
      <c r="L17" s="49">
        <f t="shared" si="3"/>
        <v>8154</v>
      </c>
    </row>
    <row r="18" spans="1:12" ht="15">
      <c r="A18" s="93"/>
      <c r="B18" s="95"/>
      <c r="C18" s="81"/>
      <c r="D18" s="82"/>
      <c r="E18" s="10">
        <v>300</v>
      </c>
      <c r="F18" s="23">
        <v>7450</v>
      </c>
      <c r="G18" s="55">
        <f t="shared" si="0"/>
        <v>0</v>
      </c>
      <c r="H18" s="55">
        <f t="shared" si="1"/>
        <v>1700</v>
      </c>
      <c r="I18" s="23">
        <v>9150</v>
      </c>
      <c r="J18" s="23">
        <v>7450</v>
      </c>
      <c r="K18" s="11">
        <f t="shared" si="2"/>
        <v>596</v>
      </c>
      <c r="L18" s="49">
        <f t="shared" si="3"/>
        <v>8046</v>
      </c>
    </row>
    <row r="19" spans="1:12" ht="28.5" customHeight="1">
      <c r="A19" s="92" t="s">
        <v>72</v>
      </c>
      <c r="B19" s="94">
        <v>0.08</v>
      </c>
      <c r="C19" s="83">
        <f>AVERAGE(F19:F22)</f>
        <v>25200</v>
      </c>
      <c r="D19" s="85">
        <f>+C19*$B$19</f>
        <v>2016</v>
      </c>
      <c r="E19" s="10">
        <v>100</v>
      </c>
      <c r="F19" s="23">
        <v>27000</v>
      </c>
      <c r="G19" s="55">
        <f t="shared" si="0"/>
        <v>0</v>
      </c>
      <c r="H19" s="55">
        <f t="shared" si="1"/>
        <v>6000</v>
      </c>
      <c r="I19" s="23">
        <v>33000</v>
      </c>
      <c r="J19" s="23">
        <v>27000</v>
      </c>
      <c r="K19" s="11">
        <f t="shared" si="2"/>
        <v>2160</v>
      </c>
      <c r="L19" s="49">
        <f t="shared" si="3"/>
        <v>29160</v>
      </c>
    </row>
    <row r="20" spans="1:12" ht="24.75" customHeight="1">
      <c r="A20" s="93"/>
      <c r="B20" s="95"/>
      <c r="C20" s="84"/>
      <c r="D20" s="86"/>
      <c r="E20" s="10">
        <v>250</v>
      </c>
      <c r="F20" s="23">
        <v>26100</v>
      </c>
      <c r="G20" s="55">
        <f t="shared" si="0"/>
        <v>0</v>
      </c>
      <c r="H20" s="55">
        <f t="shared" si="1"/>
        <v>5800</v>
      </c>
      <c r="I20" s="23">
        <v>31900</v>
      </c>
      <c r="J20" s="23">
        <v>26100</v>
      </c>
      <c r="K20" s="11">
        <f t="shared" si="2"/>
        <v>2088</v>
      </c>
      <c r="L20" s="49">
        <f t="shared" si="3"/>
        <v>28188</v>
      </c>
    </row>
    <row r="21" spans="1:12" ht="18.75" customHeight="1">
      <c r="A21" s="93"/>
      <c r="B21" s="95"/>
      <c r="C21" s="84"/>
      <c r="D21" s="86"/>
      <c r="E21" s="10">
        <v>500</v>
      </c>
      <c r="F21" s="23">
        <v>25200</v>
      </c>
      <c r="G21" s="55">
        <f t="shared" si="0"/>
        <v>0</v>
      </c>
      <c r="H21" s="55">
        <f t="shared" si="1"/>
        <v>5600</v>
      </c>
      <c r="I21" s="23">
        <v>30800</v>
      </c>
      <c r="J21" s="23">
        <v>25200</v>
      </c>
      <c r="K21" s="11">
        <f t="shared" si="2"/>
        <v>2016</v>
      </c>
      <c r="L21" s="49">
        <f t="shared" si="3"/>
        <v>27216</v>
      </c>
    </row>
    <row r="22" spans="1:12" ht="19.5" customHeight="1">
      <c r="A22" s="96"/>
      <c r="B22" s="103"/>
      <c r="C22" s="87"/>
      <c r="D22" s="88"/>
      <c r="E22" s="10">
        <v>1000</v>
      </c>
      <c r="F22" s="23">
        <v>22500</v>
      </c>
      <c r="G22" s="55">
        <f t="shared" si="0"/>
        <v>0</v>
      </c>
      <c r="H22" s="55">
        <f t="shared" si="1"/>
        <v>5000</v>
      </c>
      <c r="I22" s="23">
        <v>27500</v>
      </c>
      <c r="J22" s="23">
        <v>22500</v>
      </c>
      <c r="K22" s="11">
        <f t="shared" si="2"/>
        <v>1800</v>
      </c>
      <c r="L22" s="49">
        <f t="shared" si="3"/>
        <v>24300</v>
      </c>
    </row>
    <row r="23" spans="1:12" ht="21" customHeight="1">
      <c r="A23" s="98" t="s">
        <v>73</v>
      </c>
      <c r="B23" s="97">
        <v>0.1</v>
      </c>
      <c r="C23" s="81">
        <f>AVERAGE(F23:F26)</f>
        <v>8100</v>
      </c>
      <c r="D23" s="82">
        <f>+C23*$B$23</f>
        <v>810</v>
      </c>
      <c r="E23" s="10">
        <v>10</v>
      </c>
      <c r="F23" s="23">
        <v>9000</v>
      </c>
      <c r="G23" s="55">
        <f t="shared" si="0"/>
        <v>0</v>
      </c>
      <c r="H23" s="55">
        <f t="shared" si="1"/>
        <v>2000</v>
      </c>
      <c r="I23" s="23">
        <v>11000</v>
      </c>
      <c r="J23" s="23">
        <v>9000</v>
      </c>
      <c r="K23" s="11">
        <f t="shared" si="2"/>
        <v>720</v>
      </c>
      <c r="L23" s="49">
        <f t="shared" si="3"/>
        <v>9720</v>
      </c>
    </row>
    <row r="24" spans="1:12" ht="21" customHeight="1">
      <c r="A24" s="98"/>
      <c r="B24" s="97"/>
      <c r="C24" s="81"/>
      <c r="D24" s="82"/>
      <c r="E24" s="10">
        <v>50</v>
      </c>
      <c r="F24" s="23">
        <v>8550</v>
      </c>
      <c r="G24" s="55">
        <f t="shared" si="0"/>
        <v>0</v>
      </c>
      <c r="H24" s="55">
        <f t="shared" si="1"/>
        <v>1900</v>
      </c>
      <c r="I24" s="23">
        <v>10450</v>
      </c>
      <c r="J24" s="23">
        <v>8550</v>
      </c>
      <c r="K24" s="11">
        <f t="shared" si="2"/>
        <v>684</v>
      </c>
      <c r="L24" s="49">
        <f t="shared" si="3"/>
        <v>9234</v>
      </c>
    </row>
    <row r="25" spans="1:12" ht="22.5" customHeight="1">
      <c r="A25" s="98"/>
      <c r="B25" s="97"/>
      <c r="C25" s="81"/>
      <c r="D25" s="82"/>
      <c r="E25" s="10">
        <v>100</v>
      </c>
      <c r="F25" s="23">
        <v>8100</v>
      </c>
      <c r="G25" s="55">
        <f t="shared" si="0"/>
        <v>0</v>
      </c>
      <c r="H25" s="55">
        <f t="shared" si="1"/>
        <v>1800</v>
      </c>
      <c r="I25" s="23">
        <v>9900</v>
      </c>
      <c r="J25" s="23">
        <v>8100</v>
      </c>
      <c r="K25" s="11">
        <f t="shared" si="2"/>
        <v>648</v>
      </c>
      <c r="L25" s="49">
        <f t="shared" si="3"/>
        <v>8748</v>
      </c>
    </row>
    <row r="26" spans="1:12" ht="26.25" customHeight="1">
      <c r="A26" s="98"/>
      <c r="B26" s="97"/>
      <c r="C26" s="81"/>
      <c r="D26" s="82"/>
      <c r="E26" s="10">
        <v>300</v>
      </c>
      <c r="F26" s="23">
        <v>6750</v>
      </c>
      <c r="G26" s="55">
        <f t="shared" si="0"/>
        <v>0</v>
      </c>
      <c r="H26" s="55">
        <f t="shared" si="1"/>
        <v>1500</v>
      </c>
      <c r="I26" s="23">
        <v>8250</v>
      </c>
      <c r="J26" s="23">
        <v>6750</v>
      </c>
      <c r="K26" s="11">
        <f t="shared" si="2"/>
        <v>540</v>
      </c>
      <c r="L26" s="49">
        <f t="shared" si="3"/>
        <v>7290</v>
      </c>
    </row>
    <row r="27" spans="1:12" ht="20.25" customHeight="1">
      <c r="A27" s="98" t="s">
        <v>58</v>
      </c>
      <c r="B27" s="97">
        <v>0.08</v>
      </c>
      <c r="C27" s="81">
        <f>AVERAGE(F27:F30)</f>
        <v>5875</v>
      </c>
      <c r="D27" s="82">
        <f>+C27*$B$27</f>
        <v>470</v>
      </c>
      <c r="E27" s="10">
        <v>10</v>
      </c>
      <c r="F27" s="23">
        <v>6950</v>
      </c>
      <c r="G27" s="55">
        <f t="shared" si="0"/>
        <v>0</v>
      </c>
      <c r="H27" s="55">
        <f t="shared" si="1"/>
        <v>1500</v>
      </c>
      <c r="I27" s="23">
        <v>8450</v>
      </c>
      <c r="J27" s="23">
        <v>6950</v>
      </c>
      <c r="K27" s="11">
        <f t="shared" si="2"/>
        <v>556</v>
      </c>
      <c r="L27" s="49">
        <f t="shared" si="3"/>
        <v>7506</v>
      </c>
    </row>
    <row r="28" spans="1:12" ht="23.25" customHeight="1">
      <c r="A28" s="98"/>
      <c r="B28" s="97"/>
      <c r="C28" s="81"/>
      <c r="D28" s="82"/>
      <c r="E28" s="10">
        <v>50</v>
      </c>
      <c r="F28" s="23">
        <v>6300</v>
      </c>
      <c r="G28" s="55">
        <f t="shared" si="0"/>
        <v>0</v>
      </c>
      <c r="H28" s="55">
        <f t="shared" si="1"/>
        <v>1400</v>
      </c>
      <c r="I28" s="23">
        <v>7700</v>
      </c>
      <c r="J28" s="23">
        <v>6300</v>
      </c>
      <c r="K28" s="11">
        <f t="shared" si="2"/>
        <v>504</v>
      </c>
      <c r="L28" s="49">
        <f t="shared" si="3"/>
        <v>6804</v>
      </c>
    </row>
    <row r="29" spans="1:12" ht="21.75" customHeight="1">
      <c r="A29" s="98"/>
      <c r="B29" s="97"/>
      <c r="C29" s="81"/>
      <c r="D29" s="82"/>
      <c r="E29" s="10">
        <v>100</v>
      </c>
      <c r="F29" s="23">
        <v>5850</v>
      </c>
      <c r="G29" s="55">
        <f t="shared" si="0"/>
        <v>0</v>
      </c>
      <c r="H29" s="55">
        <f t="shared" si="1"/>
        <v>1300</v>
      </c>
      <c r="I29" s="23">
        <v>7150</v>
      </c>
      <c r="J29" s="23">
        <v>5850</v>
      </c>
      <c r="K29" s="11">
        <f t="shared" si="2"/>
        <v>468</v>
      </c>
      <c r="L29" s="49">
        <f t="shared" si="3"/>
        <v>6318</v>
      </c>
    </row>
    <row r="30" spans="1:12" ht="27" customHeight="1">
      <c r="A30" s="98"/>
      <c r="B30" s="97"/>
      <c r="C30" s="81"/>
      <c r="D30" s="82"/>
      <c r="E30" s="10">
        <v>300</v>
      </c>
      <c r="F30" s="23">
        <v>4400</v>
      </c>
      <c r="G30" s="55">
        <f t="shared" si="0"/>
        <v>0</v>
      </c>
      <c r="H30" s="55">
        <f t="shared" si="1"/>
        <v>1000</v>
      </c>
      <c r="I30" s="23">
        <v>5400</v>
      </c>
      <c r="J30" s="23">
        <v>4400</v>
      </c>
      <c r="K30" s="11">
        <f t="shared" si="2"/>
        <v>352</v>
      </c>
      <c r="L30" s="49">
        <f t="shared" si="3"/>
        <v>4752</v>
      </c>
    </row>
    <row r="31" spans="1:12" ht="18" customHeight="1">
      <c r="A31" s="98" t="s">
        <v>35</v>
      </c>
      <c r="B31" s="97">
        <v>0.12</v>
      </c>
      <c r="C31" s="81">
        <f>AVERAGE(F31:F34)</f>
        <v>4362.5</v>
      </c>
      <c r="D31" s="82">
        <f>+C31*$B$31</f>
        <v>523.5</v>
      </c>
      <c r="E31" s="10">
        <v>10</v>
      </c>
      <c r="F31" s="23">
        <v>5750</v>
      </c>
      <c r="G31" s="55">
        <f t="shared" si="0"/>
        <v>0</v>
      </c>
      <c r="H31" s="55">
        <f t="shared" si="1"/>
        <v>1300</v>
      </c>
      <c r="I31" s="23">
        <v>7050</v>
      </c>
      <c r="J31" s="23">
        <v>5750</v>
      </c>
      <c r="K31" s="11">
        <f t="shared" si="2"/>
        <v>460</v>
      </c>
      <c r="L31" s="49">
        <f t="shared" si="3"/>
        <v>6210</v>
      </c>
    </row>
    <row r="32" spans="1:12" ht="18.75" customHeight="1">
      <c r="A32" s="98"/>
      <c r="B32" s="97"/>
      <c r="C32" s="81"/>
      <c r="D32" s="82"/>
      <c r="E32" s="10">
        <v>50</v>
      </c>
      <c r="F32" s="23">
        <v>4950</v>
      </c>
      <c r="G32" s="55">
        <f t="shared" si="0"/>
        <v>0</v>
      </c>
      <c r="H32" s="55">
        <f t="shared" si="1"/>
        <v>1100</v>
      </c>
      <c r="I32" s="23">
        <v>6050</v>
      </c>
      <c r="J32" s="23">
        <v>4950</v>
      </c>
      <c r="K32" s="11">
        <f t="shared" si="2"/>
        <v>396</v>
      </c>
      <c r="L32" s="49">
        <f t="shared" si="3"/>
        <v>5346</v>
      </c>
    </row>
    <row r="33" spans="1:12" ht="19.5" customHeight="1">
      <c r="A33" s="98"/>
      <c r="B33" s="97"/>
      <c r="C33" s="81"/>
      <c r="D33" s="82"/>
      <c r="E33" s="10">
        <v>100</v>
      </c>
      <c r="F33" s="23">
        <v>3700</v>
      </c>
      <c r="G33" s="55">
        <f t="shared" si="0"/>
        <v>0</v>
      </c>
      <c r="H33" s="55">
        <f t="shared" si="1"/>
        <v>800</v>
      </c>
      <c r="I33" s="23">
        <v>4500</v>
      </c>
      <c r="J33" s="23">
        <v>3700</v>
      </c>
      <c r="K33" s="11">
        <f t="shared" si="2"/>
        <v>296</v>
      </c>
      <c r="L33" s="49">
        <f t="shared" si="3"/>
        <v>3996</v>
      </c>
    </row>
    <row r="34" spans="1:12" ht="20.25" customHeight="1">
      <c r="A34" s="98"/>
      <c r="B34" s="97"/>
      <c r="C34" s="81"/>
      <c r="D34" s="82"/>
      <c r="E34" s="10">
        <v>300</v>
      </c>
      <c r="F34" s="55">
        <v>3050</v>
      </c>
      <c r="G34" s="55">
        <f t="shared" si="0"/>
        <v>0</v>
      </c>
      <c r="H34" s="55">
        <f>+I34-F34</f>
        <v>700</v>
      </c>
      <c r="I34" s="55">
        <v>3750</v>
      </c>
      <c r="J34" s="55">
        <v>3050</v>
      </c>
      <c r="K34" s="11">
        <f t="shared" si="2"/>
        <v>244</v>
      </c>
      <c r="L34" s="49">
        <f t="shared" si="3"/>
        <v>3294</v>
      </c>
    </row>
    <row r="35" spans="1:12" ht="20.25" customHeight="1">
      <c r="A35" s="92" t="s">
        <v>36</v>
      </c>
      <c r="B35" s="94">
        <v>0.05</v>
      </c>
      <c r="C35" s="83">
        <f>AVERAGE(F35:F38)</f>
        <v>5512.5</v>
      </c>
      <c r="D35" s="85">
        <f>+C35*$B$35</f>
        <v>275.625</v>
      </c>
      <c r="E35" s="10">
        <v>10</v>
      </c>
      <c r="F35" s="23">
        <v>5850</v>
      </c>
      <c r="G35" s="55">
        <f t="shared" si="0"/>
        <v>0</v>
      </c>
      <c r="H35" s="55">
        <f>+I35-F35</f>
        <v>1300</v>
      </c>
      <c r="I35" s="23">
        <v>7150</v>
      </c>
      <c r="J35" s="23">
        <v>5850</v>
      </c>
      <c r="K35" s="11">
        <f t="shared" si="2"/>
        <v>468</v>
      </c>
      <c r="L35" s="49">
        <f t="shared" si="3"/>
        <v>6318</v>
      </c>
    </row>
    <row r="36" spans="1:12" ht="20.25" customHeight="1">
      <c r="A36" s="93"/>
      <c r="B36" s="95"/>
      <c r="C36" s="84"/>
      <c r="D36" s="86"/>
      <c r="E36" s="10">
        <v>50</v>
      </c>
      <c r="F36" s="23">
        <v>5600</v>
      </c>
      <c r="G36" s="55">
        <f t="shared" si="0"/>
        <v>0</v>
      </c>
      <c r="H36" s="55">
        <f aca="true" t="shared" si="4" ref="H36:H62">+I36-F36</f>
        <v>1200</v>
      </c>
      <c r="I36" s="23">
        <v>6800</v>
      </c>
      <c r="J36" s="23">
        <v>5600</v>
      </c>
      <c r="K36" s="11">
        <f t="shared" si="2"/>
        <v>448</v>
      </c>
      <c r="L36" s="49">
        <f t="shared" si="3"/>
        <v>6048</v>
      </c>
    </row>
    <row r="37" spans="1:12" ht="20.25" customHeight="1">
      <c r="A37" s="93"/>
      <c r="B37" s="95"/>
      <c r="C37" s="84"/>
      <c r="D37" s="86"/>
      <c r="E37" s="10">
        <v>100</v>
      </c>
      <c r="F37" s="23">
        <v>5400</v>
      </c>
      <c r="G37" s="55">
        <f aca="true" t="shared" si="5" ref="G37:G62">+F37-J37</f>
        <v>0</v>
      </c>
      <c r="H37" s="55">
        <f t="shared" si="4"/>
        <v>1200</v>
      </c>
      <c r="I37" s="23">
        <v>6600</v>
      </c>
      <c r="J37" s="23">
        <v>5400</v>
      </c>
      <c r="K37" s="11">
        <f t="shared" si="2"/>
        <v>432</v>
      </c>
      <c r="L37" s="49">
        <f t="shared" si="3"/>
        <v>5832</v>
      </c>
    </row>
    <row r="38" spans="1:12" ht="20.25" customHeight="1">
      <c r="A38" s="93"/>
      <c r="B38" s="95"/>
      <c r="C38" s="84"/>
      <c r="D38" s="86"/>
      <c r="E38" s="10">
        <v>300</v>
      </c>
      <c r="F38" s="23">
        <v>5200</v>
      </c>
      <c r="G38" s="55">
        <f t="shared" si="5"/>
        <v>0</v>
      </c>
      <c r="H38" s="55">
        <f t="shared" si="4"/>
        <v>1200</v>
      </c>
      <c r="I38" s="23">
        <v>6400</v>
      </c>
      <c r="J38" s="23">
        <v>5200</v>
      </c>
      <c r="K38" s="11">
        <f t="shared" si="2"/>
        <v>416</v>
      </c>
      <c r="L38" s="49">
        <f t="shared" si="3"/>
        <v>5616</v>
      </c>
    </row>
    <row r="39" spans="1:12" ht="20.25" customHeight="1">
      <c r="A39" s="92" t="s">
        <v>55</v>
      </c>
      <c r="B39" s="94">
        <v>0.02</v>
      </c>
      <c r="C39" s="81">
        <f>AVERAGE(F39:F41)</f>
        <v>7866.666666666667</v>
      </c>
      <c r="D39" s="82">
        <f>+C39*$B$39</f>
        <v>157.33333333333334</v>
      </c>
      <c r="E39" s="10">
        <v>10</v>
      </c>
      <c r="F39" s="23">
        <v>8100</v>
      </c>
      <c r="G39" s="55">
        <f t="shared" si="5"/>
        <v>0</v>
      </c>
      <c r="H39" s="55">
        <f t="shared" si="4"/>
        <v>1800</v>
      </c>
      <c r="I39" s="23">
        <v>9900</v>
      </c>
      <c r="J39" s="23">
        <v>8100</v>
      </c>
      <c r="K39" s="11">
        <f t="shared" si="2"/>
        <v>648</v>
      </c>
      <c r="L39" s="49">
        <f t="shared" si="3"/>
        <v>8748</v>
      </c>
    </row>
    <row r="40" spans="1:12" ht="20.25" customHeight="1">
      <c r="A40" s="93"/>
      <c r="B40" s="95"/>
      <c r="C40" s="81"/>
      <c r="D40" s="82"/>
      <c r="E40" s="10">
        <v>20</v>
      </c>
      <c r="F40" s="23">
        <v>7850</v>
      </c>
      <c r="G40" s="55">
        <f t="shared" si="5"/>
        <v>0</v>
      </c>
      <c r="H40" s="55">
        <f t="shared" si="4"/>
        <v>1700</v>
      </c>
      <c r="I40" s="23">
        <v>9550</v>
      </c>
      <c r="J40" s="23">
        <v>7850</v>
      </c>
      <c r="K40" s="11">
        <f t="shared" si="2"/>
        <v>628</v>
      </c>
      <c r="L40" s="49">
        <f t="shared" si="3"/>
        <v>8478</v>
      </c>
    </row>
    <row r="41" spans="1:12" ht="20.25" customHeight="1">
      <c r="A41" s="93"/>
      <c r="B41" s="95"/>
      <c r="C41" s="81"/>
      <c r="D41" s="82"/>
      <c r="E41" s="10">
        <v>50</v>
      </c>
      <c r="F41" s="23">
        <v>7650</v>
      </c>
      <c r="G41" s="55">
        <f t="shared" si="5"/>
        <v>0</v>
      </c>
      <c r="H41" s="55">
        <f t="shared" si="4"/>
        <v>1700</v>
      </c>
      <c r="I41" s="23">
        <v>9350</v>
      </c>
      <c r="J41" s="23">
        <v>7650</v>
      </c>
      <c r="K41" s="11">
        <f t="shared" si="2"/>
        <v>612</v>
      </c>
      <c r="L41" s="49">
        <f t="shared" si="3"/>
        <v>8262</v>
      </c>
    </row>
    <row r="42" spans="1:12" ht="18" customHeight="1">
      <c r="A42" s="92" t="s">
        <v>59</v>
      </c>
      <c r="B42" s="97">
        <v>0.02</v>
      </c>
      <c r="C42" s="81">
        <f>AVERAGE(F42:F45)</f>
        <v>10450</v>
      </c>
      <c r="D42" s="82">
        <f>+C42*$B$42</f>
        <v>209</v>
      </c>
      <c r="E42" s="10">
        <v>10</v>
      </c>
      <c r="F42" s="23">
        <v>10800</v>
      </c>
      <c r="G42" s="55">
        <f t="shared" si="5"/>
        <v>0</v>
      </c>
      <c r="H42" s="55">
        <f t="shared" si="4"/>
        <v>2400</v>
      </c>
      <c r="I42" s="23">
        <v>13200</v>
      </c>
      <c r="J42" s="23">
        <v>10800</v>
      </c>
      <c r="K42" s="11">
        <f t="shared" si="2"/>
        <v>864</v>
      </c>
      <c r="L42" s="49">
        <f t="shared" si="3"/>
        <v>11664</v>
      </c>
    </row>
    <row r="43" spans="1:12" ht="22.5" customHeight="1">
      <c r="A43" s="93"/>
      <c r="B43" s="97"/>
      <c r="C43" s="81"/>
      <c r="D43" s="82"/>
      <c r="E43" s="10">
        <v>30</v>
      </c>
      <c r="F43" s="23">
        <v>10550</v>
      </c>
      <c r="G43" s="55">
        <f t="shared" si="5"/>
        <v>0</v>
      </c>
      <c r="H43" s="55">
        <f t="shared" si="4"/>
        <v>2300</v>
      </c>
      <c r="I43" s="23">
        <v>12850</v>
      </c>
      <c r="J43" s="23">
        <v>10550</v>
      </c>
      <c r="K43" s="11">
        <f t="shared" si="2"/>
        <v>844</v>
      </c>
      <c r="L43" s="49">
        <f t="shared" si="3"/>
        <v>11394</v>
      </c>
    </row>
    <row r="44" spans="1:12" ht="22.5" customHeight="1">
      <c r="A44" s="93"/>
      <c r="B44" s="97"/>
      <c r="C44" s="81"/>
      <c r="D44" s="82"/>
      <c r="E44" s="10">
        <v>50</v>
      </c>
      <c r="F44" s="23">
        <v>10350</v>
      </c>
      <c r="G44" s="55">
        <f t="shared" si="5"/>
        <v>0</v>
      </c>
      <c r="H44" s="55">
        <f t="shared" si="4"/>
        <v>2300</v>
      </c>
      <c r="I44" s="23">
        <v>12650</v>
      </c>
      <c r="J44" s="23">
        <v>10350</v>
      </c>
      <c r="K44" s="11">
        <f t="shared" si="2"/>
        <v>828</v>
      </c>
      <c r="L44" s="49">
        <f t="shared" si="3"/>
        <v>11178</v>
      </c>
    </row>
    <row r="45" spans="1:12" ht="20.25" customHeight="1">
      <c r="A45" s="96"/>
      <c r="B45" s="97"/>
      <c r="C45" s="81"/>
      <c r="D45" s="82"/>
      <c r="E45" s="10">
        <v>100</v>
      </c>
      <c r="F45" s="23">
        <v>10100</v>
      </c>
      <c r="G45" s="55">
        <f t="shared" si="5"/>
        <v>0</v>
      </c>
      <c r="H45" s="55">
        <f t="shared" si="4"/>
        <v>2200</v>
      </c>
      <c r="I45" s="23">
        <v>12300</v>
      </c>
      <c r="J45" s="23">
        <v>10100</v>
      </c>
      <c r="K45" s="11">
        <f t="shared" si="2"/>
        <v>808</v>
      </c>
      <c r="L45" s="49">
        <f t="shared" si="3"/>
        <v>10908</v>
      </c>
    </row>
    <row r="46" spans="1:12" ht="15" customHeight="1">
      <c r="A46" s="98" t="s">
        <v>60</v>
      </c>
      <c r="B46" s="97">
        <v>0.05</v>
      </c>
      <c r="C46" s="81">
        <f>AVERAGE(F46:F48)</f>
        <v>6633.333333333333</v>
      </c>
      <c r="D46" s="82">
        <f>+C46*$B$46</f>
        <v>331.6666666666667</v>
      </c>
      <c r="E46" s="10">
        <v>10</v>
      </c>
      <c r="F46" s="23">
        <v>7100</v>
      </c>
      <c r="G46" s="55">
        <f t="shared" si="5"/>
        <v>0</v>
      </c>
      <c r="H46" s="55">
        <f t="shared" si="4"/>
        <v>1600</v>
      </c>
      <c r="I46" s="23">
        <v>8700</v>
      </c>
      <c r="J46" s="23">
        <v>7100</v>
      </c>
      <c r="K46" s="11">
        <f t="shared" si="2"/>
        <v>568</v>
      </c>
      <c r="L46" s="49">
        <f t="shared" si="3"/>
        <v>7668</v>
      </c>
    </row>
    <row r="47" spans="1:12" ht="15">
      <c r="A47" s="98"/>
      <c r="B47" s="97"/>
      <c r="C47" s="81"/>
      <c r="D47" s="82"/>
      <c r="E47" s="10">
        <v>50</v>
      </c>
      <c r="F47" s="23">
        <v>6850</v>
      </c>
      <c r="G47" s="55">
        <f t="shared" si="5"/>
        <v>0</v>
      </c>
      <c r="H47" s="55">
        <f t="shared" si="4"/>
        <v>1500</v>
      </c>
      <c r="I47" s="23">
        <v>8350</v>
      </c>
      <c r="J47" s="23">
        <v>6850</v>
      </c>
      <c r="K47" s="11">
        <f t="shared" si="2"/>
        <v>548</v>
      </c>
      <c r="L47" s="49">
        <f t="shared" si="3"/>
        <v>7398</v>
      </c>
    </row>
    <row r="48" spans="1:12" ht="15">
      <c r="A48" s="98"/>
      <c r="B48" s="97"/>
      <c r="C48" s="81"/>
      <c r="D48" s="82"/>
      <c r="E48" s="10">
        <v>100</v>
      </c>
      <c r="F48" s="23">
        <v>5950</v>
      </c>
      <c r="G48" s="55">
        <f t="shared" si="5"/>
        <v>0</v>
      </c>
      <c r="H48" s="55">
        <f t="shared" si="4"/>
        <v>1300</v>
      </c>
      <c r="I48" s="23">
        <v>7250</v>
      </c>
      <c r="J48" s="23">
        <v>5950</v>
      </c>
      <c r="K48" s="11">
        <f t="shared" si="2"/>
        <v>476</v>
      </c>
      <c r="L48" s="49">
        <f t="shared" si="3"/>
        <v>6426</v>
      </c>
    </row>
    <row r="49" spans="1:12" ht="15" customHeight="1">
      <c r="A49" s="98" t="s">
        <v>61</v>
      </c>
      <c r="B49" s="97">
        <v>0.05</v>
      </c>
      <c r="C49" s="81">
        <f>AVERAGE(F49:F51)</f>
        <v>6900</v>
      </c>
      <c r="D49" s="82">
        <f>+C49*$B$49</f>
        <v>345</v>
      </c>
      <c r="E49" s="10">
        <v>10</v>
      </c>
      <c r="F49" s="23">
        <v>7450</v>
      </c>
      <c r="G49" s="55">
        <f t="shared" si="5"/>
        <v>0</v>
      </c>
      <c r="H49" s="55">
        <f t="shared" si="4"/>
        <v>1700</v>
      </c>
      <c r="I49" s="23">
        <v>9150</v>
      </c>
      <c r="J49" s="23">
        <v>7450</v>
      </c>
      <c r="K49" s="11">
        <f t="shared" si="2"/>
        <v>596</v>
      </c>
      <c r="L49" s="49">
        <f t="shared" si="3"/>
        <v>8046</v>
      </c>
    </row>
    <row r="50" spans="1:12" ht="15">
      <c r="A50" s="98"/>
      <c r="B50" s="97"/>
      <c r="C50" s="81"/>
      <c r="D50" s="82"/>
      <c r="E50" s="10">
        <v>50</v>
      </c>
      <c r="F50" s="23">
        <v>7200</v>
      </c>
      <c r="G50" s="55">
        <f t="shared" si="5"/>
        <v>0</v>
      </c>
      <c r="H50" s="55">
        <f t="shared" si="4"/>
        <v>1600</v>
      </c>
      <c r="I50" s="23">
        <v>8800</v>
      </c>
      <c r="J50" s="23">
        <v>7200</v>
      </c>
      <c r="K50" s="11">
        <f t="shared" si="2"/>
        <v>576</v>
      </c>
      <c r="L50" s="49">
        <f t="shared" si="3"/>
        <v>7776</v>
      </c>
    </row>
    <row r="51" spans="1:12" ht="15">
      <c r="A51" s="98"/>
      <c r="B51" s="97"/>
      <c r="C51" s="81"/>
      <c r="D51" s="82"/>
      <c r="E51" s="10">
        <v>100</v>
      </c>
      <c r="F51" s="23">
        <v>6050</v>
      </c>
      <c r="G51" s="55">
        <f t="shared" si="5"/>
        <v>0</v>
      </c>
      <c r="H51" s="55">
        <f t="shared" si="4"/>
        <v>1300</v>
      </c>
      <c r="I51" s="23">
        <v>7350</v>
      </c>
      <c r="J51" s="23">
        <v>6050</v>
      </c>
      <c r="K51" s="11">
        <f t="shared" si="2"/>
        <v>484</v>
      </c>
      <c r="L51" s="49">
        <f t="shared" si="3"/>
        <v>6534</v>
      </c>
    </row>
    <row r="52" spans="1:12" ht="15" customHeight="1">
      <c r="A52" s="99" t="s">
        <v>38</v>
      </c>
      <c r="B52" s="97">
        <v>0.05</v>
      </c>
      <c r="C52" s="81">
        <f>AVERAGE(F52:F54)</f>
        <v>7150</v>
      </c>
      <c r="D52" s="82">
        <f>+C52*$B$52</f>
        <v>357.5</v>
      </c>
      <c r="E52" s="10">
        <v>10</v>
      </c>
      <c r="F52" s="23">
        <v>7650</v>
      </c>
      <c r="G52" s="55">
        <f t="shared" si="5"/>
        <v>0</v>
      </c>
      <c r="H52" s="55">
        <f t="shared" si="4"/>
        <v>1700</v>
      </c>
      <c r="I52" s="23">
        <v>9350</v>
      </c>
      <c r="J52" s="23">
        <v>7650</v>
      </c>
      <c r="K52" s="11">
        <f t="shared" si="2"/>
        <v>612</v>
      </c>
      <c r="L52" s="49">
        <f t="shared" si="3"/>
        <v>8262</v>
      </c>
    </row>
    <row r="53" spans="1:12" ht="15">
      <c r="A53" s="99"/>
      <c r="B53" s="97"/>
      <c r="C53" s="81"/>
      <c r="D53" s="82"/>
      <c r="E53" s="10">
        <v>50</v>
      </c>
      <c r="F53" s="23">
        <v>7400</v>
      </c>
      <c r="G53" s="55">
        <f t="shared" si="5"/>
        <v>0</v>
      </c>
      <c r="H53" s="55">
        <f t="shared" si="4"/>
        <v>1600</v>
      </c>
      <c r="I53" s="23">
        <v>9000</v>
      </c>
      <c r="J53" s="23">
        <v>7400</v>
      </c>
      <c r="K53" s="11">
        <f t="shared" si="2"/>
        <v>592</v>
      </c>
      <c r="L53" s="49">
        <f t="shared" si="3"/>
        <v>7992</v>
      </c>
    </row>
    <row r="54" spans="1:12" ht="15">
      <c r="A54" s="99"/>
      <c r="B54" s="97"/>
      <c r="C54" s="81"/>
      <c r="D54" s="82"/>
      <c r="E54" s="10">
        <v>100</v>
      </c>
      <c r="F54" s="23">
        <v>6400</v>
      </c>
      <c r="G54" s="55">
        <f t="shared" si="5"/>
        <v>0</v>
      </c>
      <c r="H54" s="55">
        <f t="shared" si="4"/>
        <v>1400</v>
      </c>
      <c r="I54" s="23">
        <v>7800</v>
      </c>
      <c r="J54" s="23">
        <v>6400</v>
      </c>
      <c r="K54" s="11">
        <f t="shared" si="2"/>
        <v>512</v>
      </c>
      <c r="L54" s="49">
        <f t="shared" si="3"/>
        <v>6912</v>
      </c>
    </row>
    <row r="55" spans="1:12" ht="21.75" customHeight="1">
      <c r="A55" s="99" t="s">
        <v>37</v>
      </c>
      <c r="B55" s="97">
        <v>0.05</v>
      </c>
      <c r="C55" s="81">
        <f>AVERAGE(F55:F57)</f>
        <v>6733.333333333333</v>
      </c>
      <c r="D55" s="82">
        <f>+C55*$B$55</f>
        <v>336.6666666666667</v>
      </c>
      <c r="E55" s="10">
        <v>10</v>
      </c>
      <c r="F55" s="23">
        <v>7400</v>
      </c>
      <c r="G55" s="55">
        <f t="shared" si="5"/>
        <v>0</v>
      </c>
      <c r="H55" s="55">
        <f t="shared" si="4"/>
        <v>1600</v>
      </c>
      <c r="I55" s="23">
        <v>9000</v>
      </c>
      <c r="J55" s="23">
        <v>7400</v>
      </c>
      <c r="K55" s="11">
        <f t="shared" si="2"/>
        <v>592</v>
      </c>
      <c r="L55" s="49">
        <f t="shared" si="3"/>
        <v>7992</v>
      </c>
    </row>
    <row r="56" spans="1:12" ht="15">
      <c r="A56" s="99"/>
      <c r="B56" s="97"/>
      <c r="C56" s="81"/>
      <c r="D56" s="82"/>
      <c r="E56" s="10">
        <v>50</v>
      </c>
      <c r="F56" s="23">
        <v>6950</v>
      </c>
      <c r="G56" s="55">
        <f t="shared" si="5"/>
        <v>0</v>
      </c>
      <c r="H56" s="55">
        <f t="shared" si="4"/>
        <v>1500</v>
      </c>
      <c r="I56" s="23">
        <v>8450</v>
      </c>
      <c r="J56" s="23">
        <v>6950</v>
      </c>
      <c r="K56" s="11">
        <f t="shared" si="2"/>
        <v>556</v>
      </c>
      <c r="L56" s="49">
        <f t="shared" si="3"/>
        <v>7506</v>
      </c>
    </row>
    <row r="57" spans="1:12" ht="15">
      <c r="A57" s="99"/>
      <c r="B57" s="97"/>
      <c r="C57" s="81"/>
      <c r="D57" s="82"/>
      <c r="E57" s="10">
        <v>100</v>
      </c>
      <c r="F57" s="23">
        <v>5850</v>
      </c>
      <c r="G57" s="55">
        <f t="shared" si="5"/>
        <v>0</v>
      </c>
      <c r="H57" s="55">
        <f t="shared" si="4"/>
        <v>1300</v>
      </c>
      <c r="I57" s="23">
        <v>7150</v>
      </c>
      <c r="J57" s="23">
        <v>5850</v>
      </c>
      <c r="K57" s="11">
        <f t="shared" si="2"/>
        <v>468</v>
      </c>
      <c r="L57" s="49">
        <f t="shared" si="3"/>
        <v>6318</v>
      </c>
    </row>
    <row r="58" spans="1:12" ht="15">
      <c r="A58" s="100" t="s">
        <v>17</v>
      </c>
      <c r="B58" s="94">
        <v>0.05</v>
      </c>
      <c r="C58" s="83">
        <f>AVERAGE(F58:F61)</f>
        <v>1575</v>
      </c>
      <c r="D58" s="85">
        <f>+C58*$B$58</f>
        <v>78.75</v>
      </c>
      <c r="E58" s="10">
        <v>10</v>
      </c>
      <c r="F58" s="23">
        <v>1700</v>
      </c>
      <c r="G58" s="55">
        <f t="shared" si="5"/>
        <v>0</v>
      </c>
      <c r="H58" s="55">
        <f t="shared" si="4"/>
        <v>400</v>
      </c>
      <c r="I58" s="23">
        <v>2100</v>
      </c>
      <c r="J58" s="23">
        <v>1700</v>
      </c>
      <c r="K58" s="11">
        <f t="shared" si="2"/>
        <v>136</v>
      </c>
      <c r="L58" s="49">
        <f t="shared" si="3"/>
        <v>1836</v>
      </c>
    </row>
    <row r="59" spans="1:12" ht="15">
      <c r="A59" s="101"/>
      <c r="B59" s="95"/>
      <c r="C59" s="84"/>
      <c r="D59" s="86"/>
      <c r="E59" s="10">
        <v>50</v>
      </c>
      <c r="F59" s="23">
        <v>1600</v>
      </c>
      <c r="G59" s="55">
        <f t="shared" si="5"/>
        <v>0</v>
      </c>
      <c r="H59" s="55">
        <f t="shared" si="4"/>
        <v>400</v>
      </c>
      <c r="I59" s="23">
        <v>2000</v>
      </c>
      <c r="J59" s="23">
        <v>1600</v>
      </c>
      <c r="K59" s="11">
        <f t="shared" si="2"/>
        <v>128</v>
      </c>
      <c r="L59" s="49">
        <f t="shared" si="3"/>
        <v>1728</v>
      </c>
    </row>
    <row r="60" spans="1:12" ht="15">
      <c r="A60" s="101"/>
      <c r="B60" s="95"/>
      <c r="C60" s="84"/>
      <c r="D60" s="86"/>
      <c r="E60" s="10">
        <v>100</v>
      </c>
      <c r="F60" s="23">
        <v>1550</v>
      </c>
      <c r="G60" s="55">
        <f t="shared" si="5"/>
        <v>0</v>
      </c>
      <c r="H60" s="55">
        <f t="shared" si="4"/>
        <v>300</v>
      </c>
      <c r="I60" s="23">
        <v>1850</v>
      </c>
      <c r="J60" s="23">
        <v>1550</v>
      </c>
      <c r="K60" s="11">
        <f t="shared" si="2"/>
        <v>124</v>
      </c>
      <c r="L60" s="49">
        <f t="shared" si="3"/>
        <v>1674</v>
      </c>
    </row>
    <row r="61" spans="1:12" ht="15">
      <c r="A61" s="101"/>
      <c r="B61" s="95"/>
      <c r="C61" s="84"/>
      <c r="D61" s="86"/>
      <c r="E61" s="10">
        <v>500</v>
      </c>
      <c r="F61" s="23">
        <v>1450</v>
      </c>
      <c r="G61" s="55">
        <f t="shared" si="5"/>
        <v>0</v>
      </c>
      <c r="H61" s="55">
        <f t="shared" si="4"/>
        <v>300</v>
      </c>
      <c r="I61" s="23">
        <v>1750</v>
      </c>
      <c r="J61" s="23">
        <v>1450</v>
      </c>
      <c r="K61" s="11">
        <f t="shared" si="2"/>
        <v>116</v>
      </c>
      <c r="L61" s="49">
        <f t="shared" si="3"/>
        <v>1566</v>
      </c>
    </row>
    <row r="62" spans="1:12" s="71" customFormat="1" ht="15" customHeight="1" thickBot="1">
      <c r="A62" s="78" t="s">
        <v>21</v>
      </c>
      <c r="B62" s="73">
        <f>SUM(B5:B61)</f>
        <v>1.0000000000000002</v>
      </c>
      <c r="C62" s="74">
        <f>+SUM(C5:C61)</f>
        <v>134508.33333333334</v>
      </c>
      <c r="D62" s="75">
        <f>+SUM(D5:D61)</f>
        <v>8726.041666666666</v>
      </c>
      <c r="E62" s="75"/>
      <c r="F62" s="75"/>
      <c r="G62" s="79">
        <f t="shared" si="5"/>
        <v>0</v>
      </c>
      <c r="H62" s="79">
        <f t="shared" si="4"/>
        <v>0</v>
      </c>
      <c r="I62" s="76"/>
      <c r="J62" s="76"/>
      <c r="K62" s="76"/>
      <c r="L62" s="77"/>
    </row>
  </sheetData>
  <sheetProtection password="EE18" sheet="1"/>
  <mergeCells count="67">
    <mergeCell ref="A1:B1"/>
    <mergeCell ref="A2:B2"/>
    <mergeCell ref="A16:A18"/>
    <mergeCell ref="B16:B18"/>
    <mergeCell ref="A27:A30"/>
    <mergeCell ref="B13:B15"/>
    <mergeCell ref="B19:B22"/>
    <mergeCell ref="A55:A57"/>
    <mergeCell ref="B49:B51"/>
    <mergeCell ref="B55:B57"/>
    <mergeCell ref="A46:A48"/>
    <mergeCell ref="B46:B48"/>
    <mergeCell ref="A58:A61"/>
    <mergeCell ref="B58:B61"/>
    <mergeCell ref="A52:A54"/>
    <mergeCell ref="B31:B34"/>
    <mergeCell ref="B52:B54"/>
    <mergeCell ref="A49:A51"/>
    <mergeCell ref="A35:A38"/>
    <mergeCell ref="A23:A26"/>
    <mergeCell ref="A5:A8"/>
    <mergeCell ref="B5:B8"/>
    <mergeCell ref="A9:A12"/>
    <mergeCell ref="B9:B12"/>
    <mergeCell ref="A31:A34"/>
    <mergeCell ref="B23:B26"/>
    <mergeCell ref="B27:B30"/>
    <mergeCell ref="A39:A41"/>
    <mergeCell ref="B39:B41"/>
    <mergeCell ref="A13:A15"/>
    <mergeCell ref="A19:A22"/>
    <mergeCell ref="A42:A45"/>
    <mergeCell ref="B42:B45"/>
    <mergeCell ref="B35:B38"/>
    <mergeCell ref="C3:L3"/>
    <mergeCell ref="C5:C8"/>
    <mergeCell ref="D5:D8"/>
    <mergeCell ref="C9:C12"/>
    <mergeCell ref="D9:D12"/>
    <mergeCell ref="C13:C15"/>
    <mergeCell ref="D13:D15"/>
    <mergeCell ref="D16:D18"/>
    <mergeCell ref="C19:C22"/>
    <mergeCell ref="D19:D22"/>
    <mergeCell ref="C23:C26"/>
    <mergeCell ref="D23:D26"/>
    <mergeCell ref="C27:C30"/>
    <mergeCell ref="D27:D30"/>
    <mergeCell ref="C16:C18"/>
    <mergeCell ref="C31:C34"/>
    <mergeCell ref="D31:D34"/>
    <mergeCell ref="C35:C38"/>
    <mergeCell ref="D35:D38"/>
    <mergeCell ref="C39:C41"/>
    <mergeCell ref="D39:D41"/>
    <mergeCell ref="C42:C45"/>
    <mergeCell ref="D42:D45"/>
    <mergeCell ref="C46:C48"/>
    <mergeCell ref="D46:D48"/>
    <mergeCell ref="C49:C51"/>
    <mergeCell ref="D49:D51"/>
    <mergeCell ref="C52:C54"/>
    <mergeCell ref="D52:D54"/>
    <mergeCell ref="C55:C57"/>
    <mergeCell ref="D55:D57"/>
    <mergeCell ref="C58:C61"/>
    <mergeCell ref="D58:D61"/>
  </mergeCells>
  <conditionalFormatting sqref="G5:H62">
    <cfRule type="cellIs" priority="5" dxfId="3" operator="lessThan" stopIfTrue="1">
      <formula>0</formula>
    </cfRule>
  </conditionalFormatting>
  <printOptions/>
  <pageMargins left="0.15748031496062992" right="0.15748031496062992" top="0.7480314960629921" bottom="0.7480314960629921" header="0.31496062992125984" footer="0.31496062992125984"/>
  <pageSetup orientation="landscape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110" zoomScaleNormal="11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" sqref="C6:C8"/>
    </sheetView>
  </sheetViews>
  <sheetFormatPr defaultColWidth="11.421875" defaultRowHeight="15"/>
  <cols>
    <col min="1" max="1" width="19.421875" style="2" customWidth="1"/>
    <col min="2" max="2" width="8.28125" style="2" customWidth="1"/>
    <col min="3" max="16384" width="11.421875" style="2" customWidth="1"/>
  </cols>
  <sheetData>
    <row r="1" spans="1:2" ht="12.75">
      <c r="A1" s="102" t="s">
        <v>54</v>
      </c>
      <c r="B1" s="102"/>
    </row>
    <row r="2" spans="1:2" ht="13.5" customHeight="1" thickBot="1">
      <c r="A2" s="109" t="s">
        <v>18</v>
      </c>
      <c r="B2" s="109"/>
    </row>
    <row r="3" spans="1:12" ht="17.25" customHeight="1">
      <c r="A3" s="41"/>
      <c r="B3" s="41"/>
      <c r="C3" s="89" t="s">
        <v>87</v>
      </c>
      <c r="D3" s="90"/>
      <c r="E3" s="90"/>
      <c r="F3" s="90"/>
      <c r="G3" s="90"/>
      <c r="H3" s="90"/>
      <c r="I3" s="90"/>
      <c r="J3" s="90"/>
      <c r="K3" s="90"/>
      <c r="L3" s="91"/>
    </row>
    <row r="4" spans="1:12" ht="48.75" customHeight="1">
      <c r="A4" s="12" t="s">
        <v>30</v>
      </c>
      <c r="B4" s="50" t="s">
        <v>19</v>
      </c>
      <c r="C4" s="47" t="s">
        <v>23</v>
      </c>
      <c r="D4" s="27" t="s">
        <v>22</v>
      </c>
      <c r="E4" s="13" t="s">
        <v>67</v>
      </c>
      <c r="F4" s="13" t="s">
        <v>14</v>
      </c>
      <c r="G4" s="13" t="s">
        <v>85</v>
      </c>
      <c r="H4" s="13" t="s">
        <v>86</v>
      </c>
      <c r="I4" s="24" t="s">
        <v>77</v>
      </c>
      <c r="J4" s="24" t="s">
        <v>76</v>
      </c>
      <c r="K4" s="12" t="s">
        <v>84</v>
      </c>
      <c r="L4" s="52" t="s">
        <v>83</v>
      </c>
    </row>
    <row r="5" spans="1:12" ht="108" customHeight="1">
      <c r="A5" s="21" t="s">
        <v>45</v>
      </c>
      <c r="B5" s="51">
        <v>0.05</v>
      </c>
      <c r="C5" s="53">
        <f>AVERAGE(F5:F5)</f>
        <v>17000</v>
      </c>
      <c r="D5" s="39">
        <f>+C5*$B$5</f>
        <v>850</v>
      </c>
      <c r="E5" s="18">
        <v>1</v>
      </c>
      <c r="F5" s="56">
        <v>17000</v>
      </c>
      <c r="G5" s="55">
        <f>+F5-J5</f>
        <v>0</v>
      </c>
      <c r="H5" s="55">
        <f>+I5-F5</f>
        <v>3800</v>
      </c>
      <c r="I5" s="25">
        <v>20800</v>
      </c>
      <c r="J5" s="25">
        <v>17000</v>
      </c>
      <c r="K5" s="18">
        <f>+F5*0.19</f>
        <v>3230</v>
      </c>
      <c r="L5" s="54">
        <f>+F5+K5</f>
        <v>20230</v>
      </c>
    </row>
    <row r="6" spans="1:12" ht="31.5" customHeight="1">
      <c r="A6" s="114" t="s">
        <v>33</v>
      </c>
      <c r="B6" s="110">
        <v>0.2</v>
      </c>
      <c r="C6" s="83">
        <f>AVERAGE(F6:F8)</f>
        <v>10466.666666666666</v>
      </c>
      <c r="D6" s="85">
        <f>+C6*$B$6</f>
        <v>2093.3333333333335</v>
      </c>
      <c r="E6" s="10">
        <v>1</v>
      </c>
      <c r="F6" s="56">
        <v>11950</v>
      </c>
      <c r="G6" s="55">
        <f aca="true" t="shared" si="0" ref="G6:G23">+F6-J6</f>
        <v>0</v>
      </c>
      <c r="H6" s="55">
        <f aca="true" t="shared" si="1" ref="H6:H23">+I6-F6</f>
        <v>2700</v>
      </c>
      <c r="I6" s="25">
        <v>14650</v>
      </c>
      <c r="J6" s="25">
        <v>11950</v>
      </c>
      <c r="K6" s="18">
        <f aca="true" t="shared" si="2" ref="K6:K23">+F6*0.19</f>
        <v>2270.5</v>
      </c>
      <c r="L6" s="54">
        <f aca="true" t="shared" si="3" ref="L6:L23">+F6+K6</f>
        <v>14220.5</v>
      </c>
    </row>
    <row r="7" spans="1:12" ht="30" customHeight="1">
      <c r="A7" s="115"/>
      <c r="B7" s="111"/>
      <c r="C7" s="84"/>
      <c r="D7" s="86"/>
      <c r="E7" s="10">
        <v>3</v>
      </c>
      <c r="F7" s="56">
        <v>10550</v>
      </c>
      <c r="G7" s="55">
        <f t="shared" si="0"/>
        <v>0</v>
      </c>
      <c r="H7" s="55">
        <f t="shared" si="1"/>
        <v>2300</v>
      </c>
      <c r="I7" s="25">
        <v>12850</v>
      </c>
      <c r="J7" s="25">
        <v>10550</v>
      </c>
      <c r="K7" s="18">
        <f t="shared" si="2"/>
        <v>2004.5</v>
      </c>
      <c r="L7" s="54">
        <f t="shared" si="3"/>
        <v>12554.5</v>
      </c>
    </row>
    <row r="8" spans="1:12" ht="39" customHeight="1">
      <c r="A8" s="115"/>
      <c r="B8" s="111"/>
      <c r="C8" s="84"/>
      <c r="D8" s="86"/>
      <c r="E8" s="10">
        <v>5</v>
      </c>
      <c r="F8" s="56">
        <v>8900</v>
      </c>
      <c r="G8" s="55">
        <f t="shared" si="0"/>
        <v>0</v>
      </c>
      <c r="H8" s="55">
        <f t="shared" si="1"/>
        <v>2000</v>
      </c>
      <c r="I8" s="25">
        <v>10900</v>
      </c>
      <c r="J8" s="25">
        <v>8900</v>
      </c>
      <c r="K8" s="18">
        <f t="shared" si="2"/>
        <v>1691</v>
      </c>
      <c r="L8" s="54">
        <f t="shared" si="3"/>
        <v>10591</v>
      </c>
    </row>
    <row r="9" spans="1:12" ht="31.5" customHeight="1">
      <c r="A9" s="108" t="s">
        <v>62</v>
      </c>
      <c r="B9" s="104">
        <v>0.2</v>
      </c>
      <c r="C9" s="81">
        <f>AVERAGE(F9:F11)</f>
        <v>17783.333333333332</v>
      </c>
      <c r="D9" s="82">
        <f>+C9*$B$9</f>
        <v>3556.6666666666665</v>
      </c>
      <c r="E9" s="18">
        <v>1</v>
      </c>
      <c r="F9" s="56">
        <v>19350</v>
      </c>
      <c r="G9" s="55">
        <f t="shared" si="0"/>
        <v>0</v>
      </c>
      <c r="H9" s="55">
        <f t="shared" si="1"/>
        <v>4300</v>
      </c>
      <c r="I9" s="25">
        <v>23650</v>
      </c>
      <c r="J9" s="25">
        <v>19350</v>
      </c>
      <c r="K9" s="18">
        <f t="shared" si="2"/>
        <v>3676.5</v>
      </c>
      <c r="L9" s="54">
        <f t="shared" si="3"/>
        <v>23026.5</v>
      </c>
    </row>
    <row r="10" spans="1:12" ht="26.25" customHeight="1">
      <c r="A10" s="108"/>
      <c r="B10" s="104"/>
      <c r="C10" s="81"/>
      <c r="D10" s="82"/>
      <c r="E10" s="18">
        <v>2</v>
      </c>
      <c r="F10" s="56">
        <v>18000</v>
      </c>
      <c r="G10" s="55">
        <f t="shared" si="0"/>
        <v>0</v>
      </c>
      <c r="H10" s="55">
        <f t="shared" si="1"/>
        <v>4000</v>
      </c>
      <c r="I10" s="25">
        <v>22000</v>
      </c>
      <c r="J10" s="25">
        <v>18000</v>
      </c>
      <c r="K10" s="18">
        <f t="shared" si="2"/>
        <v>3420</v>
      </c>
      <c r="L10" s="54">
        <f t="shared" si="3"/>
        <v>21420</v>
      </c>
    </row>
    <row r="11" spans="1:12" ht="39.75" customHeight="1">
      <c r="A11" s="108"/>
      <c r="B11" s="104"/>
      <c r="C11" s="81"/>
      <c r="D11" s="82"/>
      <c r="E11" s="18">
        <v>4</v>
      </c>
      <c r="F11" s="56">
        <v>16000</v>
      </c>
      <c r="G11" s="55">
        <f t="shared" si="0"/>
        <v>0</v>
      </c>
      <c r="H11" s="55">
        <f t="shared" si="1"/>
        <v>3600</v>
      </c>
      <c r="I11" s="25">
        <v>19600</v>
      </c>
      <c r="J11" s="25">
        <v>16000</v>
      </c>
      <c r="K11" s="18">
        <f t="shared" si="2"/>
        <v>3040</v>
      </c>
      <c r="L11" s="54">
        <f t="shared" si="3"/>
        <v>19040</v>
      </c>
    </row>
    <row r="12" spans="1:12" s="3" customFormat="1" ht="38.25" customHeight="1">
      <c r="A12" s="113" t="s">
        <v>31</v>
      </c>
      <c r="B12" s="112">
        <v>0.1</v>
      </c>
      <c r="C12" s="87">
        <f>AVERAGE(F12:F13)</f>
        <v>27225</v>
      </c>
      <c r="D12" s="88">
        <f>+C12*$B$12</f>
        <v>2722.5</v>
      </c>
      <c r="E12" s="19">
        <v>1</v>
      </c>
      <c r="F12" s="56">
        <v>28150</v>
      </c>
      <c r="G12" s="55">
        <f t="shared" si="0"/>
        <v>0</v>
      </c>
      <c r="H12" s="55">
        <f t="shared" si="1"/>
        <v>6300</v>
      </c>
      <c r="I12" s="25">
        <v>34450</v>
      </c>
      <c r="J12" s="25">
        <v>28150</v>
      </c>
      <c r="K12" s="18">
        <f t="shared" si="2"/>
        <v>5348.5</v>
      </c>
      <c r="L12" s="54">
        <f t="shared" si="3"/>
        <v>33498.5</v>
      </c>
    </row>
    <row r="13" spans="1:12" s="3" customFormat="1" ht="51.75" customHeight="1">
      <c r="A13" s="108"/>
      <c r="B13" s="104"/>
      <c r="C13" s="81"/>
      <c r="D13" s="82"/>
      <c r="E13" s="18">
        <v>2</v>
      </c>
      <c r="F13" s="56">
        <v>26300</v>
      </c>
      <c r="G13" s="55">
        <f t="shared" si="0"/>
        <v>0</v>
      </c>
      <c r="H13" s="55">
        <f t="shared" si="1"/>
        <v>5800</v>
      </c>
      <c r="I13" s="25">
        <v>32100</v>
      </c>
      <c r="J13" s="25">
        <v>26300</v>
      </c>
      <c r="K13" s="18">
        <f t="shared" si="2"/>
        <v>4997</v>
      </c>
      <c r="L13" s="54">
        <f t="shared" si="3"/>
        <v>31297</v>
      </c>
    </row>
    <row r="14" spans="1:12" ht="39.75" customHeight="1">
      <c r="A14" s="20" t="s">
        <v>47</v>
      </c>
      <c r="B14" s="51">
        <v>0.1</v>
      </c>
      <c r="C14" s="53">
        <f>AVERAGE(F14:F14)</f>
        <v>46350</v>
      </c>
      <c r="D14" s="39">
        <f>+C14*$B$14</f>
        <v>4635</v>
      </c>
      <c r="E14" s="18">
        <v>1</v>
      </c>
      <c r="F14" s="56">
        <v>46350</v>
      </c>
      <c r="G14" s="55">
        <f t="shared" si="0"/>
        <v>0</v>
      </c>
      <c r="H14" s="55">
        <f t="shared" si="1"/>
        <v>10300</v>
      </c>
      <c r="I14" s="25">
        <v>56650</v>
      </c>
      <c r="J14" s="25">
        <v>46350</v>
      </c>
      <c r="K14" s="18">
        <f t="shared" si="2"/>
        <v>8806.5</v>
      </c>
      <c r="L14" s="54">
        <f t="shared" si="3"/>
        <v>55156.5</v>
      </c>
    </row>
    <row r="15" spans="1:12" s="3" customFormat="1" ht="38.25" customHeight="1">
      <c r="A15" s="5" t="s">
        <v>63</v>
      </c>
      <c r="B15" s="51">
        <v>0.05</v>
      </c>
      <c r="C15" s="53">
        <f>AVERAGE(F15)</f>
        <v>142850</v>
      </c>
      <c r="D15" s="39">
        <f>+C15*$B$15</f>
        <v>7142.5</v>
      </c>
      <c r="E15" s="18">
        <v>1</v>
      </c>
      <c r="F15" s="56">
        <v>142850</v>
      </c>
      <c r="G15" s="55">
        <f t="shared" si="0"/>
        <v>0</v>
      </c>
      <c r="H15" s="55">
        <f t="shared" si="1"/>
        <v>31700</v>
      </c>
      <c r="I15" s="25">
        <v>174550</v>
      </c>
      <c r="J15" s="25">
        <v>142850</v>
      </c>
      <c r="K15" s="18">
        <f t="shared" si="2"/>
        <v>27141.5</v>
      </c>
      <c r="L15" s="54">
        <f t="shared" si="3"/>
        <v>169991.5</v>
      </c>
    </row>
    <row r="16" spans="1:12" s="3" customFormat="1" ht="38.25" customHeight="1">
      <c r="A16" s="7" t="s">
        <v>64</v>
      </c>
      <c r="B16" s="51">
        <v>0.05</v>
      </c>
      <c r="C16" s="53">
        <f>AVERAGE(F16)</f>
        <v>270000</v>
      </c>
      <c r="D16" s="39">
        <f>+C16*$B$16</f>
        <v>13500</v>
      </c>
      <c r="E16" s="18">
        <v>1</v>
      </c>
      <c r="F16" s="56">
        <v>270000</v>
      </c>
      <c r="G16" s="55">
        <f t="shared" si="0"/>
        <v>0</v>
      </c>
      <c r="H16" s="55">
        <f t="shared" si="1"/>
        <v>60000</v>
      </c>
      <c r="I16" s="25">
        <v>330000</v>
      </c>
      <c r="J16" s="25">
        <v>270000</v>
      </c>
      <c r="K16" s="18">
        <f t="shared" si="2"/>
        <v>51300</v>
      </c>
      <c r="L16" s="54">
        <f t="shared" si="3"/>
        <v>321300</v>
      </c>
    </row>
    <row r="17" spans="1:12" s="3" customFormat="1" ht="15" customHeight="1">
      <c r="A17" s="105" t="s">
        <v>65</v>
      </c>
      <c r="B17" s="110">
        <v>0.2</v>
      </c>
      <c r="C17" s="83">
        <f>AVERAGE(F17:F19)</f>
        <v>135000</v>
      </c>
      <c r="D17" s="85">
        <f>+C17*$B$17</f>
        <v>27000</v>
      </c>
      <c r="E17" s="18">
        <v>1</v>
      </c>
      <c r="F17" s="56">
        <v>135000</v>
      </c>
      <c r="G17" s="55">
        <f t="shared" si="0"/>
        <v>0</v>
      </c>
      <c r="H17" s="55">
        <f t="shared" si="1"/>
        <v>30000</v>
      </c>
      <c r="I17" s="25">
        <v>165000</v>
      </c>
      <c r="J17" s="25">
        <v>135000</v>
      </c>
      <c r="K17" s="18">
        <f t="shared" si="2"/>
        <v>25650</v>
      </c>
      <c r="L17" s="54">
        <f t="shared" si="3"/>
        <v>160650</v>
      </c>
    </row>
    <row r="18" spans="1:12" s="3" customFormat="1" ht="15" customHeight="1">
      <c r="A18" s="106"/>
      <c r="B18" s="111"/>
      <c r="C18" s="84"/>
      <c r="D18" s="86"/>
      <c r="E18" s="18">
        <v>2</v>
      </c>
      <c r="F18" s="56">
        <v>135000</v>
      </c>
      <c r="G18" s="55">
        <f t="shared" si="0"/>
        <v>0</v>
      </c>
      <c r="H18" s="55">
        <f t="shared" si="1"/>
        <v>30000</v>
      </c>
      <c r="I18" s="25">
        <v>165000</v>
      </c>
      <c r="J18" s="25">
        <v>135000</v>
      </c>
      <c r="K18" s="18">
        <f t="shared" si="2"/>
        <v>25650</v>
      </c>
      <c r="L18" s="54">
        <f t="shared" si="3"/>
        <v>160650</v>
      </c>
    </row>
    <row r="19" spans="1:12" s="3" customFormat="1" ht="19.5" customHeight="1">
      <c r="A19" s="107"/>
      <c r="B19" s="112"/>
      <c r="C19" s="87"/>
      <c r="D19" s="88"/>
      <c r="E19" s="18">
        <v>3</v>
      </c>
      <c r="F19" s="56">
        <v>135000</v>
      </c>
      <c r="G19" s="55">
        <f t="shared" si="0"/>
        <v>0</v>
      </c>
      <c r="H19" s="55">
        <f t="shared" si="1"/>
        <v>30000</v>
      </c>
      <c r="I19" s="25">
        <v>165000</v>
      </c>
      <c r="J19" s="25">
        <v>135000</v>
      </c>
      <c r="K19" s="18">
        <f t="shared" si="2"/>
        <v>25650</v>
      </c>
      <c r="L19" s="54">
        <f t="shared" si="3"/>
        <v>160650</v>
      </c>
    </row>
    <row r="20" spans="1:12" s="3" customFormat="1" ht="36" customHeight="1">
      <c r="A20" s="6" t="s">
        <v>66</v>
      </c>
      <c r="B20" s="51">
        <v>0.03</v>
      </c>
      <c r="C20" s="53">
        <f>AVERAGE(F20)</f>
        <v>178000</v>
      </c>
      <c r="D20" s="39">
        <f>+C20*$B$20</f>
        <v>5340</v>
      </c>
      <c r="E20" s="18">
        <v>2</v>
      </c>
      <c r="F20" s="56">
        <v>178000</v>
      </c>
      <c r="G20" s="55">
        <f t="shared" si="0"/>
        <v>0</v>
      </c>
      <c r="H20" s="55">
        <f t="shared" si="1"/>
        <v>39600</v>
      </c>
      <c r="I20" s="25">
        <v>217600</v>
      </c>
      <c r="J20" s="25">
        <v>178000</v>
      </c>
      <c r="K20" s="18">
        <f t="shared" si="2"/>
        <v>33820</v>
      </c>
      <c r="L20" s="54">
        <f t="shared" si="3"/>
        <v>211820</v>
      </c>
    </row>
    <row r="21" spans="1:12" s="3" customFormat="1" ht="15">
      <c r="A21" s="108" t="s">
        <v>16</v>
      </c>
      <c r="B21" s="104">
        <v>0.02</v>
      </c>
      <c r="C21" s="81">
        <f>AVERAGE(F21:F23)</f>
        <v>17400</v>
      </c>
      <c r="D21" s="82">
        <f>+C21*$B$21</f>
        <v>348</v>
      </c>
      <c r="E21" s="10">
        <v>1</v>
      </c>
      <c r="F21" s="56">
        <v>16400</v>
      </c>
      <c r="G21" s="55">
        <f t="shared" si="0"/>
        <v>0</v>
      </c>
      <c r="H21" s="55">
        <f t="shared" si="1"/>
        <v>3600</v>
      </c>
      <c r="I21" s="25">
        <v>20000</v>
      </c>
      <c r="J21" s="25">
        <v>16400</v>
      </c>
      <c r="K21" s="18">
        <f t="shared" si="2"/>
        <v>3116</v>
      </c>
      <c r="L21" s="54">
        <f t="shared" si="3"/>
        <v>19516</v>
      </c>
    </row>
    <row r="22" spans="1:12" s="3" customFormat="1" ht="15">
      <c r="A22" s="108"/>
      <c r="B22" s="104"/>
      <c r="C22" s="81"/>
      <c r="D22" s="82"/>
      <c r="E22" s="10">
        <v>3</v>
      </c>
      <c r="F22" s="56">
        <v>17900</v>
      </c>
      <c r="G22" s="55">
        <f t="shared" si="0"/>
        <v>0</v>
      </c>
      <c r="H22" s="55">
        <f t="shared" si="1"/>
        <v>4000</v>
      </c>
      <c r="I22" s="25">
        <v>21900</v>
      </c>
      <c r="J22" s="25">
        <v>17900</v>
      </c>
      <c r="K22" s="18">
        <f t="shared" si="2"/>
        <v>3401</v>
      </c>
      <c r="L22" s="54">
        <f t="shared" si="3"/>
        <v>21301</v>
      </c>
    </row>
    <row r="23" spans="1:12" s="3" customFormat="1" ht="15">
      <c r="A23" s="108"/>
      <c r="B23" s="104"/>
      <c r="C23" s="81"/>
      <c r="D23" s="82"/>
      <c r="E23" s="10">
        <v>10</v>
      </c>
      <c r="F23" s="56">
        <v>17900</v>
      </c>
      <c r="G23" s="55">
        <f t="shared" si="0"/>
        <v>0</v>
      </c>
      <c r="H23" s="55">
        <f t="shared" si="1"/>
        <v>4000</v>
      </c>
      <c r="I23" s="25">
        <v>21900</v>
      </c>
      <c r="J23" s="25">
        <v>17900</v>
      </c>
      <c r="K23" s="18">
        <f t="shared" si="2"/>
        <v>3401</v>
      </c>
      <c r="L23" s="54">
        <f t="shared" si="3"/>
        <v>21301</v>
      </c>
    </row>
    <row r="24" spans="1:12" s="71" customFormat="1" ht="15" customHeight="1" thickBot="1">
      <c r="A24" s="72" t="s">
        <v>21</v>
      </c>
      <c r="B24" s="73">
        <f>SUM(B5:B23)</f>
        <v>1.0000000000000002</v>
      </c>
      <c r="C24" s="74">
        <f>SUM(C5:C23)</f>
        <v>862075</v>
      </c>
      <c r="D24" s="75">
        <f>SUM(D5:D23)</f>
        <v>67188</v>
      </c>
      <c r="E24" s="75"/>
      <c r="F24" s="75"/>
      <c r="G24" s="75"/>
      <c r="H24" s="75"/>
      <c r="I24" s="76"/>
      <c r="J24" s="76"/>
      <c r="K24" s="76"/>
      <c r="L24" s="77"/>
    </row>
  </sheetData>
  <sheetProtection password="EE18" sheet="1"/>
  <mergeCells count="23">
    <mergeCell ref="A9:A11"/>
    <mergeCell ref="A17:A19"/>
    <mergeCell ref="A21:A23"/>
    <mergeCell ref="A1:B1"/>
    <mergeCell ref="A2:B2"/>
    <mergeCell ref="B17:B19"/>
    <mergeCell ref="A12:A13"/>
    <mergeCell ref="B12:B13"/>
    <mergeCell ref="B9:B11"/>
    <mergeCell ref="A6:A8"/>
    <mergeCell ref="B6:B8"/>
    <mergeCell ref="C3:L3"/>
    <mergeCell ref="C6:C8"/>
    <mergeCell ref="D6:D8"/>
    <mergeCell ref="C9:C11"/>
    <mergeCell ref="D9:D11"/>
    <mergeCell ref="B21:B23"/>
    <mergeCell ref="C12:C13"/>
    <mergeCell ref="D12:D13"/>
    <mergeCell ref="C17:C19"/>
    <mergeCell ref="D17:D19"/>
    <mergeCell ref="C21:C23"/>
    <mergeCell ref="D21:D23"/>
  </mergeCells>
  <conditionalFormatting sqref="G5:H23">
    <cfRule type="cellIs" priority="4" dxfId="3" operator="lessThan" stopIfTrue="1">
      <formula>0</formula>
    </cfRule>
  </conditionalFormatting>
  <printOptions/>
  <pageMargins left="0.36" right="0.16" top="0.7480314960629921" bottom="0.7480314960629921" header="0.31496062992125984" footer="0.31496062992125984"/>
  <pageSetup orientation="landscape" scale="9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5" sqref="C5"/>
    </sheetView>
  </sheetViews>
  <sheetFormatPr defaultColWidth="11.421875" defaultRowHeight="15"/>
  <cols>
    <col min="1" max="1" width="31.7109375" style="1" customWidth="1"/>
    <col min="2" max="2" width="8.7109375" style="1" customWidth="1"/>
    <col min="3" max="10" width="11.421875" style="1" customWidth="1"/>
    <col min="11" max="16384" width="11.421875" style="1" customWidth="1"/>
  </cols>
  <sheetData>
    <row r="1" spans="1:2" ht="12.75">
      <c r="A1" s="102" t="s">
        <v>44</v>
      </c>
      <c r="B1" s="102"/>
    </row>
    <row r="2" spans="1:2" ht="12.75" thickBot="1">
      <c r="A2" s="137" t="s">
        <v>13</v>
      </c>
      <c r="B2" s="137"/>
    </row>
    <row r="3" spans="1:13" ht="15" customHeight="1">
      <c r="A3" s="45"/>
      <c r="B3" s="45"/>
      <c r="C3" s="89" t="s">
        <v>87</v>
      </c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3.75">
      <c r="A4" s="13" t="s">
        <v>29</v>
      </c>
      <c r="B4" s="63" t="s">
        <v>19</v>
      </c>
      <c r="C4" s="57" t="s">
        <v>23</v>
      </c>
      <c r="D4" s="26" t="s">
        <v>20</v>
      </c>
      <c r="E4" s="17" t="s">
        <v>0</v>
      </c>
      <c r="F4" s="17" t="s">
        <v>1</v>
      </c>
      <c r="G4" s="28" t="s">
        <v>14</v>
      </c>
      <c r="H4" s="13" t="s">
        <v>85</v>
      </c>
      <c r="I4" s="13" t="s">
        <v>86</v>
      </c>
      <c r="J4" s="29" t="s">
        <v>77</v>
      </c>
      <c r="K4" s="29" t="s">
        <v>76</v>
      </c>
      <c r="L4" s="32" t="s">
        <v>84</v>
      </c>
      <c r="M4" s="58" t="s">
        <v>83</v>
      </c>
    </row>
    <row r="5" spans="1:16" ht="37.5" customHeight="1">
      <c r="A5" s="14" t="s">
        <v>39</v>
      </c>
      <c r="B5" s="64">
        <v>0.05</v>
      </c>
      <c r="C5" s="59">
        <f>+G5</f>
        <v>2880000</v>
      </c>
      <c r="D5" s="31">
        <f>+C5*$B$5</f>
        <v>144000</v>
      </c>
      <c r="E5" s="10" t="s">
        <v>32</v>
      </c>
      <c r="F5" s="9">
        <v>1</v>
      </c>
      <c r="G5" s="34">
        <v>2880000</v>
      </c>
      <c r="H5" s="55">
        <f>+G5-K5</f>
        <v>0</v>
      </c>
      <c r="I5" s="55">
        <f>+J5-G5</f>
        <v>640000</v>
      </c>
      <c r="J5" s="30">
        <v>3520000</v>
      </c>
      <c r="K5" s="30">
        <v>2880000</v>
      </c>
      <c r="L5" s="33">
        <f>+G5*0.19</f>
        <v>547200</v>
      </c>
      <c r="M5" s="60">
        <f>+L5+G5</f>
        <v>3427200</v>
      </c>
      <c r="O5" s="80"/>
      <c r="P5" s="80"/>
    </row>
    <row r="6" spans="1:16" ht="72.75" customHeight="1">
      <c r="A6" s="14" t="s">
        <v>40</v>
      </c>
      <c r="B6" s="64">
        <v>0.05</v>
      </c>
      <c r="C6" s="59">
        <f>+G6</f>
        <v>2070000</v>
      </c>
      <c r="D6" s="31">
        <f>+C6*$B$6</f>
        <v>103500</v>
      </c>
      <c r="E6" s="8" t="s">
        <v>50</v>
      </c>
      <c r="F6" s="9">
        <v>1</v>
      </c>
      <c r="G6" s="34">
        <v>2070000</v>
      </c>
      <c r="H6" s="55">
        <f aca="true" t="shared" si="0" ref="H6:H38">+G6-K6</f>
        <v>0</v>
      </c>
      <c r="I6" s="55">
        <f aca="true" t="shared" si="1" ref="I6:I38">+J6-G6</f>
        <v>460000</v>
      </c>
      <c r="J6" s="30">
        <v>2530000</v>
      </c>
      <c r="K6" s="30">
        <v>2070000</v>
      </c>
      <c r="L6" s="33">
        <f aca="true" t="shared" si="2" ref="L6:L38">+G6*0.19</f>
        <v>393300</v>
      </c>
      <c r="M6" s="60">
        <f aca="true" t="shared" si="3" ref="M6:M38">+L6+G6</f>
        <v>2463300</v>
      </c>
      <c r="O6" s="80"/>
      <c r="P6" s="80"/>
    </row>
    <row r="7" spans="1:16" ht="54.75" customHeight="1">
      <c r="A7" s="14" t="s">
        <v>41</v>
      </c>
      <c r="B7" s="64">
        <v>0.07</v>
      </c>
      <c r="C7" s="59">
        <f>+G7</f>
        <v>450000</v>
      </c>
      <c r="D7" s="31">
        <f>+C7*$B$7</f>
        <v>31500.000000000004</v>
      </c>
      <c r="E7" s="8" t="s">
        <v>50</v>
      </c>
      <c r="F7" s="9">
        <v>1</v>
      </c>
      <c r="G7" s="34">
        <v>450000</v>
      </c>
      <c r="H7" s="55">
        <f t="shared" si="0"/>
        <v>0</v>
      </c>
      <c r="I7" s="55">
        <f t="shared" si="1"/>
        <v>100000</v>
      </c>
      <c r="J7" s="30">
        <v>550000</v>
      </c>
      <c r="K7" s="30">
        <v>450000</v>
      </c>
      <c r="L7" s="33">
        <f t="shared" si="2"/>
        <v>85500</v>
      </c>
      <c r="M7" s="60">
        <f t="shared" si="3"/>
        <v>535500</v>
      </c>
      <c r="O7" s="80"/>
      <c r="P7" s="80"/>
    </row>
    <row r="8" spans="1:16" ht="55.5" customHeight="1">
      <c r="A8" s="22" t="s">
        <v>68</v>
      </c>
      <c r="B8" s="65">
        <v>0.15</v>
      </c>
      <c r="C8" s="61">
        <f>+AVERAGE(G8:G8)</f>
        <v>66500</v>
      </c>
      <c r="D8" s="43">
        <f>+C8*$B$8</f>
        <v>9975</v>
      </c>
      <c r="E8" s="38" t="s">
        <v>25</v>
      </c>
      <c r="F8" s="11">
        <v>1</v>
      </c>
      <c r="G8" s="35">
        <v>66500</v>
      </c>
      <c r="H8" s="55">
        <f t="shared" si="0"/>
        <v>0</v>
      </c>
      <c r="I8" s="55">
        <f t="shared" si="1"/>
        <v>14800</v>
      </c>
      <c r="J8" s="30">
        <v>81300</v>
      </c>
      <c r="K8" s="30">
        <v>66500</v>
      </c>
      <c r="L8" s="33">
        <f t="shared" si="2"/>
        <v>12635</v>
      </c>
      <c r="M8" s="60">
        <f t="shared" si="3"/>
        <v>79135</v>
      </c>
      <c r="O8" s="80"/>
      <c r="P8" s="80"/>
    </row>
    <row r="9" spans="1:16" ht="42.75" customHeight="1">
      <c r="A9" s="22" t="s">
        <v>42</v>
      </c>
      <c r="B9" s="65">
        <v>0.1</v>
      </c>
      <c r="C9" s="62">
        <f>AVERAGE(G9:G9)</f>
        <v>1350000</v>
      </c>
      <c r="D9" s="43">
        <f>+C9*$B$9</f>
        <v>135000</v>
      </c>
      <c r="E9" s="42" t="s">
        <v>50</v>
      </c>
      <c r="F9" s="11">
        <v>1</v>
      </c>
      <c r="G9" s="35">
        <v>1350000</v>
      </c>
      <c r="H9" s="55">
        <f t="shared" si="0"/>
        <v>0</v>
      </c>
      <c r="I9" s="55">
        <f t="shared" si="1"/>
        <v>300000</v>
      </c>
      <c r="J9" s="30">
        <v>1650000</v>
      </c>
      <c r="K9" s="30">
        <v>1350000</v>
      </c>
      <c r="L9" s="33">
        <f t="shared" si="2"/>
        <v>256500</v>
      </c>
      <c r="M9" s="60">
        <f t="shared" si="3"/>
        <v>1606500</v>
      </c>
      <c r="O9" s="80"/>
      <c r="P9" s="80"/>
    </row>
    <row r="10" spans="1:16" ht="51" customHeight="1">
      <c r="A10" s="22" t="s">
        <v>43</v>
      </c>
      <c r="B10" s="65">
        <v>0.1</v>
      </c>
      <c r="C10" s="62">
        <f>AVERAGE(G10:G10)</f>
        <v>630000</v>
      </c>
      <c r="D10" s="43">
        <f>+C10*$B$10</f>
        <v>63000</v>
      </c>
      <c r="E10" s="42" t="s">
        <v>50</v>
      </c>
      <c r="F10" s="11">
        <v>1</v>
      </c>
      <c r="G10" s="35">
        <v>630000</v>
      </c>
      <c r="H10" s="55">
        <f t="shared" si="0"/>
        <v>0</v>
      </c>
      <c r="I10" s="55">
        <f t="shared" si="1"/>
        <v>140000</v>
      </c>
      <c r="J10" s="30">
        <v>770000</v>
      </c>
      <c r="K10" s="30">
        <v>630000</v>
      </c>
      <c r="L10" s="33">
        <f t="shared" si="2"/>
        <v>119700</v>
      </c>
      <c r="M10" s="60">
        <f t="shared" si="3"/>
        <v>749700</v>
      </c>
      <c r="O10" s="80"/>
      <c r="P10" s="80"/>
    </row>
    <row r="11" spans="1:16" s="4" customFormat="1" ht="31.5" customHeight="1">
      <c r="A11" s="131" t="s">
        <v>2</v>
      </c>
      <c r="B11" s="132">
        <v>0.05</v>
      </c>
      <c r="C11" s="127">
        <f>+AVERAGE(G11:G12)</f>
        <v>1450</v>
      </c>
      <c r="D11" s="124">
        <f>+C11*$B$11</f>
        <v>72.5</v>
      </c>
      <c r="E11" s="98" t="s">
        <v>69</v>
      </c>
      <c r="F11" s="11">
        <v>100</v>
      </c>
      <c r="G11" s="35">
        <v>1550</v>
      </c>
      <c r="H11" s="55">
        <f t="shared" si="0"/>
        <v>0</v>
      </c>
      <c r="I11" s="55">
        <f t="shared" si="1"/>
        <v>300</v>
      </c>
      <c r="J11" s="30">
        <v>1850</v>
      </c>
      <c r="K11" s="30">
        <v>1550</v>
      </c>
      <c r="L11" s="33">
        <f t="shared" si="2"/>
        <v>294.5</v>
      </c>
      <c r="M11" s="60">
        <f t="shared" si="3"/>
        <v>1844.5</v>
      </c>
      <c r="O11" s="80"/>
      <c r="P11" s="80"/>
    </row>
    <row r="12" spans="1:16" s="4" customFormat="1" ht="29.25" customHeight="1">
      <c r="A12" s="131"/>
      <c r="B12" s="132"/>
      <c r="C12" s="128"/>
      <c r="D12" s="125"/>
      <c r="E12" s="98"/>
      <c r="F12" s="11">
        <v>300</v>
      </c>
      <c r="G12" s="35">
        <v>1350</v>
      </c>
      <c r="H12" s="55">
        <f t="shared" si="0"/>
        <v>0</v>
      </c>
      <c r="I12" s="55">
        <f t="shared" si="1"/>
        <v>300</v>
      </c>
      <c r="J12" s="30">
        <v>1650</v>
      </c>
      <c r="K12" s="30">
        <v>1350</v>
      </c>
      <c r="L12" s="33">
        <f t="shared" si="2"/>
        <v>256.5</v>
      </c>
      <c r="M12" s="60">
        <f t="shared" si="3"/>
        <v>1606.5</v>
      </c>
      <c r="O12" s="80"/>
      <c r="P12" s="80"/>
    </row>
    <row r="13" spans="1:16" s="4" customFormat="1" ht="19.5" customHeight="1">
      <c r="A13" s="131" t="s">
        <v>24</v>
      </c>
      <c r="B13" s="132">
        <v>0.08</v>
      </c>
      <c r="C13" s="127">
        <f>+AVERAGE(G13:G14)</f>
        <v>2375</v>
      </c>
      <c r="D13" s="123">
        <f>+C13*$B$13</f>
        <v>190</v>
      </c>
      <c r="E13" s="98" t="s">
        <v>69</v>
      </c>
      <c r="F13" s="11">
        <v>100</v>
      </c>
      <c r="G13" s="35">
        <v>2700</v>
      </c>
      <c r="H13" s="55">
        <f t="shared" si="0"/>
        <v>0</v>
      </c>
      <c r="I13" s="55">
        <f t="shared" si="1"/>
        <v>600</v>
      </c>
      <c r="J13" s="30">
        <v>3300</v>
      </c>
      <c r="K13" s="30">
        <v>2700</v>
      </c>
      <c r="L13" s="33">
        <f t="shared" si="2"/>
        <v>513</v>
      </c>
      <c r="M13" s="60">
        <f t="shared" si="3"/>
        <v>3213</v>
      </c>
      <c r="O13" s="80"/>
      <c r="P13" s="80"/>
    </row>
    <row r="14" spans="1:16" s="4" customFormat="1" ht="14.25" customHeight="1">
      <c r="A14" s="131"/>
      <c r="B14" s="132"/>
      <c r="C14" s="128"/>
      <c r="D14" s="123"/>
      <c r="E14" s="98"/>
      <c r="F14" s="11">
        <v>300</v>
      </c>
      <c r="G14" s="35">
        <v>2050</v>
      </c>
      <c r="H14" s="55">
        <f t="shared" si="0"/>
        <v>0</v>
      </c>
      <c r="I14" s="55">
        <f t="shared" si="1"/>
        <v>500</v>
      </c>
      <c r="J14" s="30">
        <v>2550</v>
      </c>
      <c r="K14" s="30">
        <v>2050</v>
      </c>
      <c r="L14" s="33">
        <f t="shared" si="2"/>
        <v>389.5</v>
      </c>
      <c r="M14" s="60">
        <f t="shared" si="3"/>
        <v>2439.5</v>
      </c>
      <c r="O14" s="80"/>
      <c r="P14" s="80"/>
    </row>
    <row r="15" spans="1:16" ht="17.25" customHeight="1">
      <c r="A15" s="134" t="s">
        <v>48</v>
      </c>
      <c r="B15" s="136">
        <v>0.05</v>
      </c>
      <c r="C15" s="122">
        <f>+AVERAGE(G15:G17)</f>
        <v>8333.333333333334</v>
      </c>
      <c r="D15" s="126">
        <f>+C15*$B$15</f>
        <v>416.66666666666674</v>
      </c>
      <c r="E15" s="96" t="s">
        <v>69</v>
      </c>
      <c r="F15" s="16">
        <v>10</v>
      </c>
      <c r="G15" s="35">
        <v>10600</v>
      </c>
      <c r="H15" s="55">
        <f t="shared" si="0"/>
        <v>0</v>
      </c>
      <c r="I15" s="55">
        <f t="shared" si="1"/>
        <v>2400</v>
      </c>
      <c r="J15" s="30">
        <v>13000</v>
      </c>
      <c r="K15" s="30">
        <v>10600</v>
      </c>
      <c r="L15" s="33">
        <f t="shared" si="2"/>
        <v>2014</v>
      </c>
      <c r="M15" s="60">
        <f t="shared" si="3"/>
        <v>12614</v>
      </c>
      <c r="O15" s="80"/>
      <c r="P15" s="80"/>
    </row>
    <row r="16" spans="1:16" ht="17.25" customHeight="1">
      <c r="A16" s="131"/>
      <c r="B16" s="132"/>
      <c r="C16" s="122"/>
      <c r="D16" s="123"/>
      <c r="E16" s="98"/>
      <c r="F16" s="16">
        <v>20</v>
      </c>
      <c r="G16" s="35">
        <v>8100</v>
      </c>
      <c r="H16" s="55">
        <f t="shared" si="0"/>
        <v>0</v>
      </c>
      <c r="I16" s="55">
        <f t="shared" si="1"/>
        <v>1800</v>
      </c>
      <c r="J16" s="30">
        <v>9900</v>
      </c>
      <c r="K16" s="30">
        <v>8100</v>
      </c>
      <c r="L16" s="33">
        <f t="shared" si="2"/>
        <v>1539</v>
      </c>
      <c r="M16" s="60">
        <f t="shared" si="3"/>
        <v>9639</v>
      </c>
      <c r="O16" s="80"/>
      <c r="P16" s="80"/>
    </row>
    <row r="17" spans="1:16" ht="14.25" customHeight="1">
      <c r="A17" s="131"/>
      <c r="B17" s="132"/>
      <c r="C17" s="122"/>
      <c r="D17" s="123"/>
      <c r="E17" s="98"/>
      <c r="F17" s="15">
        <v>50</v>
      </c>
      <c r="G17" s="35">
        <v>6300</v>
      </c>
      <c r="H17" s="55">
        <f t="shared" si="0"/>
        <v>0</v>
      </c>
      <c r="I17" s="55">
        <f t="shared" si="1"/>
        <v>1400</v>
      </c>
      <c r="J17" s="30">
        <v>7700</v>
      </c>
      <c r="K17" s="30">
        <v>6300</v>
      </c>
      <c r="L17" s="33">
        <f t="shared" si="2"/>
        <v>1197</v>
      </c>
      <c r="M17" s="60">
        <f t="shared" si="3"/>
        <v>7497</v>
      </c>
      <c r="O17" s="80"/>
      <c r="P17" s="80"/>
    </row>
    <row r="18" spans="1:16" ht="16.5" customHeight="1">
      <c r="A18" s="131" t="s">
        <v>49</v>
      </c>
      <c r="B18" s="132">
        <v>0.05</v>
      </c>
      <c r="C18" s="122">
        <f>+AVERAGE(G18:G20)</f>
        <v>14766.666666666666</v>
      </c>
      <c r="D18" s="123">
        <f>+C18*$B$18</f>
        <v>738.3333333333334</v>
      </c>
      <c r="E18" s="96" t="s">
        <v>69</v>
      </c>
      <c r="F18" s="16">
        <v>10</v>
      </c>
      <c r="G18" s="35">
        <v>17000</v>
      </c>
      <c r="H18" s="55">
        <f t="shared" si="0"/>
        <v>0</v>
      </c>
      <c r="I18" s="55">
        <f t="shared" si="1"/>
        <v>3800</v>
      </c>
      <c r="J18" s="30">
        <v>20800</v>
      </c>
      <c r="K18" s="30">
        <v>17000</v>
      </c>
      <c r="L18" s="33">
        <f t="shared" si="2"/>
        <v>3230</v>
      </c>
      <c r="M18" s="60">
        <f t="shared" si="3"/>
        <v>20230</v>
      </c>
      <c r="O18" s="80"/>
      <c r="P18" s="80"/>
    </row>
    <row r="19" spans="1:16" ht="22.5" customHeight="1">
      <c r="A19" s="131"/>
      <c r="B19" s="132"/>
      <c r="C19" s="122"/>
      <c r="D19" s="123"/>
      <c r="E19" s="98"/>
      <c r="F19" s="16">
        <v>20</v>
      </c>
      <c r="G19" s="35">
        <v>14950</v>
      </c>
      <c r="H19" s="55">
        <f t="shared" si="0"/>
        <v>0</v>
      </c>
      <c r="I19" s="55">
        <f t="shared" si="1"/>
        <v>3300</v>
      </c>
      <c r="J19" s="30">
        <v>18250</v>
      </c>
      <c r="K19" s="30">
        <v>14950</v>
      </c>
      <c r="L19" s="33">
        <f t="shared" si="2"/>
        <v>2840.5</v>
      </c>
      <c r="M19" s="60">
        <f t="shared" si="3"/>
        <v>17790.5</v>
      </c>
      <c r="O19" s="80"/>
      <c r="P19" s="80"/>
    </row>
    <row r="20" spans="1:16" ht="15">
      <c r="A20" s="131"/>
      <c r="B20" s="132"/>
      <c r="C20" s="122"/>
      <c r="D20" s="123"/>
      <c r="E20" s="98"/>
      <c r="F20" s="15">
        <v>50</v>
      </c>
      <c r="G20" s="35">
        <v>12350</v>
      </c>
      <c r="H20" s="55">
        <f t="shared" si="0"/>
        <v>0</v>
      </c>
      <c r="I20" s="55">
        <f t="shared" si="1"/>
        <v>2700</v>
      </c>
      <c r="J20" s="30">
        <v>15050</v>
      </c>
      <c r="K20" s="30">
        <v>12350</v>
      </c>
      <c r="L20" s="33">
        <f t="shared" si="2"/>
        <v>2346.5</v>
      </c>
      <c r="M20" s="60">
        <f t="shared" si="3"/>
        <v>14696.5</v>
      </c>
      <c r="O20" s="80"/>
      <c r="P20" s="80"/>
    </row>
    <row r="21" spans="1:16" ht="15.75" customHeight="1">
      <c r="A21" s="92" t="s">
        <v>46</v>
      </c>
      <c r="B21" s="129">
        <v>0.07</v>
      </c>
      <c r="C21" s="122">
        <f>+AVERAGE(G21:G23)</f>
        <v>225000</v>
      </c>
      <c r="D21" s="124">
        <f>+C21*$B$21</f>
        <v>15750.000000000002</v>
      </c>
      <c r="E21" s="96" t="s">
        <v>69</v>
      </c>
      <c r="F21" s="11" t="s">
        <v>51</v>
      </c>
      <c r="G21" s="36">
        <v>90000</v>
      </c>
      <c r="H21" s="55">
        <f t="shared" si="0"/>
        <v>0</v>
      </c>
      <c r="I21" s="55">
        <f t="shared" si="1"/>
        <v>20000</v>
      </c>
      <c r="J21" s="30">
        <v>110000</v>
      </c>
      <c r="K21" s="30">
        <v>90000</v>
      </c>
      <c r="L21" s="33">
        <f t="shared" si="2"/>
        <v>17100</v>
      </c>
      <c r="M21" s="60">
        <f t="shared" si="3"/>
        <v>107100</v>
      </c>
      <c r="O21" s="80"/>
      <c r="P21" s="80"/>
    </row>
    <row r="22" spans="1:16" ht="15.75" customHeight="1">
      <c r="A22" s="93"/>
      <c r="B22" s="130"/>
      <c r="C22" s="122"/>
      <c r="D22" s="125"/>
      <c r="E22" s="98"/>
      <c r="F22" s="11" t="s">
        <v>52</v>
      </c>
      <c r="G22" s="36">
        <v>225000</v>
      </c>
      <c r="H22" s="55">
        <f t="shared" si="0"/>
        <v>0</v>
      </c>
      <c r="I22" s="55">
        <f t="shared" si="1"/>
        <v>50000</v>
      </c>
      <c r="J22" s="30">
        <v>275000</v>
      </c>
      <c r="K22" s="30">
        <v>225000</v>
      </c>
      <c r="L22" s="33">
        <f t="shared" si="2"/>
        <v>42750</v>
      </c>
      <c r="M22" s="60">
        <f t="shared" si="3"/>
        <v>267750</v>
      </c>
      <c r="O22" s="80"/>
      <c r="P22" s="80"/>
    </row>
    <row r="23" spans="1:16" ht="34.5" customHeight="1">
      <c r="A23" s="93"/>
      <c r="B23" s="130"/>
      <c r="C23" s="122"/>
      <c r="D23" s="125"/>
      <c r="E23" s="98"/>
      <c r="F23" s="11" t="s">
        <v>53</v>
      </c>
      <c r="G23" s="36">
        <v>360000</v>
      </c>
      <c r="H23" s="55">
        <f t="shared" si="0"/>
        <v>0</v>
      </c>
      <c r="I23" s="55">
        <f t="shared" si="1"/>
        <v>80000</v>
      </c>
      <c r="J23" s="30">
        <v>440000</v>
      </c>
      <c r="K23" s="30">
        <v>360000</v>
      </c>
      <c r="L23" s="33">
        <f t="shared" si="2"/>
        <v>68400</v>
      </c>
      <c r="M23" s="60">
        <f t="shared" si="3"/>
        <v>428400</v>
      </c>
      <c r="O23" s="80"/>
      <c r="P23" s="80"/>
    </row>
    <row r="24" spans="1:16" ht="58.5" customHeight="1">
      <c r="A24" s="92" t="s">
        <v>70</v>
      </c>
      <c r="B24" s="129">
        <v>0.05</v>
      </c>
      <c r="C24" s="122">
        <f>+AVERAGE(G24:G26)</f>
        <v>294000</v>
      </c>
      <c r="D24" s="124">
        <f>+C24*$B$24</f>
        <v>14700</v>
      </c>
      <c r="E24" s="96" t="s">
        <v>69</v>
      </c>
      <c r="F24" s="10" t="s">
        <v>51</v>
      </c>
      <c r="G24" s="36">
        <v>135000</v>
      </c>
      <c r="H24" s="55">
        <f t="shared" si="0"/>
        <v>0</v>
      </c>
      <c r="I24" s="55">
        <f t="shared" si="1"/>
        <v>30000</v>
      </c>
      <c r="J24" s="30">
        <v>165000</v>
      </c>
      <c r="K24" s="30">
        <v>135000</v>
      </c>
      <c r="L24" s="33">
        <f t="shared" si="2"/>
        <v>25650</v>
      </c>
      <c r="M24" s="60">
        <f t="shared" si="3"/>
        <v>160650</v>
      </c>
      <c r="O24" s="80"/>
      <c r="P24" s="80"/>
    </row>
    <row r="25" spans="1:16" ht="27" customHeight="1">
      <c r="A25" s="93"/>
      <c r="B25" s="130"/>
      <c r="C25" s="122"/>
      <c r="D25" s="125"/>
      <c r="E25" s="98"/>
      <c r="F25" s="10" t="s">
        <v>52</v>
      </c>
      <c r="G25" s="36">
        <v>315000</v>
      </c>
      <c r="H25" s="55">
        <f t="shared" si="0"/>
        <v>0</v>
      </c>
      <c r="I25" s="55">
        <f t="shared" si="1"/>
        <v>70000</v>
      </c>
      <c r="J25" s="30">
        <v>385000</v>
      </c>
      <c r="K25" s="30">
        <v>315000</v>
      </c>
      <c r="L25" s="33">
        <f t="shared" si="2"/>
        <v>59850</v>
      </c>
      <c r="M25" s="60">
        <f t="shared" si="3"/>
        <v>374850</v>
      </c>
      <c r="O25" s="80"/>
      <c r="P25" s="80"/>
    </row>
    <row r="26" spans="1:16" ht="15.75" customHeight="1">
      <c r="A26" s="93"/>
      <c r="B26" s="130"/>
      <c r="C26" s="122"/>
      <c r="D26" s="125"/>
      <c r="E26" s="98"/>
      <c r="F26" s="10" t="s">
        <v>53</v>
      </c>
      <c r="G26" s="36">
        <v>432000</v>
      </c>
      <c r="H26" s="55">
        <f t="shared" si="0"/>
        <v>0</v>
      </c>
      <c r="I26" s="55">
        <f t="shared" si="1"/>
        <v>96000</v>
      </c>
      <c r="J26" s="30">
        <v>528000</v>
      </c>
      <c r="K26" s="30">
        <v>432000</v>
      </c>
      <c r="L26" s="33">
        <f t="shared" si="2"/>
        <v>82080</v>
      </c>
      <c r="M26" s="60">
        <f t="shared" si="3"/>
        <v>514080</v>
      </c>
      <c r="O26" s="80"/>
      <c r="P26" s="80"/>
    </row>
    <row r="27" spans="1:16" ht="26.25" customHeight="1">
      <c r="A27" s="131" t="s">
        <v>3</v>
      </c>
      <c r="B27" s="132">
        <v>0.02</v>
      </c>
      <c r="C27" s="122">
        <f>+AVERAGE(G27:G29)</f>
        <v>111850</v>
      </c>
      <c r="D27" s="123">
        <f>+C27*$B$27</f>
        <v>2237</v>
      </c>
      <c r="E27" s="92" t="s">
        <v>32</v>
      </c>
      <c r="F27" s="10" t="s">
        <v>4</v>
      </c>
      <c r="G27" s="37">
        <v>115400</v>
      </c>
      <c r="H27" s="55">
        <f t="shared" si="0"/>
        <v>0</v>
      </c>
      <c r="I27" s="55">
        <f t="shared" si="1"/>
        <v>25600</v>
      </c>
      <c r="J27" s="30">
        <v>141000</v>
      </c>
      <c r="K27" s="30">
        <v>115400</v>
      </c>
      <c r="L27" s="33">
        <f t="shared" si="2"/>
        <v>21926</v>
      </c>
      <c r="M27" s="60">
        <f t="shared" si="3"/>
        <v>137326</v>
      </c>
      <c r="O27" s="80"/>
      <c r="P27" s="80"/>
    </row>
    <row r="28" spans="1:16" ht="26.25" customHeight="1">
      <c r="A28" s="131"/>
      <c r="B28" s="132"/>
      <c r="C28" s="122"/>
      <c r="D28" s="123"/>
      <c r="E28" s="93"/>
      <c r="F28" s="10" t="s">
        <v>5</v>
      </c>
      <c r="G28" s="37">
        <v>113500</v>
      </c>
      <c r="H28" s="55">
        <f t="shared" si="0"/>
        <v>0</v>
      </c>
      <c r="I28" s="55">
        <f t="shared" si="1"/>
        <v>25200</v>
      </c>
      <c r="J28" s="30">
        <v>138700</v>
      </c>
      <c r="K28" s="30">
        <v>113500</v>
      </c>
      <c r="L28" s="33">
        <f t="shared" si="2"/>
        <v>21565</v>
      </c>
      <c r="M28" s="60">
        <f t="shared" si="3"/>
        <v>135065</v>
      </c>
      <c r="O28" s="80"/>
      <c r="P28" s="80"/>
    </row>
    <row r="29" spans="1:16" ht="34.5" customHeight="1">
      <c r="A29" s="131"/>
      <c r="B29" s="132"/>
      <c r="C29" s="122"/>
      <c r="D29" s="123"/>
      <c r="E29" s="93"/>
      <c r="F29" s="10" t="s">
        <v>6</v>
      </c>
      <c r="G29" s="37">
        <v>106650</v>
      </c>
      <c r="H29" s="55">
        <f t="shared" si="0"/>
        <v>0</v>
      </c>
      <c r="I29" s="55">
        <f t="shared" si="1"/>
        <v>23700</v>
      </c>
      <c r="J29" s="30">
        <v>130350</v>
      </c>
      <c r="K29" s="30">
        <v>106650</v>
      </c>
      <c r="L29" s="33">
        <f t="shared" si="2"/>
        <v>20263.5</v>
      </c>
      <c r="M29" s="60">
        <f t="shared" si="3"/>
        <v>126913.5</v>
      </c>
      <c r="O29" s="80"/>
      <c r="P29" s="80"/>
    </row>
    <row r="30" spans="1:16" ht="28.5" customHeight="1">
      <c r="A30" s="131" t="s">
        <v>15</v>
      </c>
      <c r="B30" s="132">
        <v>0.01</v>
      </c>
      <c r="C30" s="122">
        <f>+AVERAGE(G30:G32)</f>
        <v>141050</v>
      </c>
      <c r="D30" s="123">
        <f>+C30*$B$30</f>
        <v>1410.5</v>
      </c>
      <c r="E30" s="92" t="s">
        <v>32</v>
      </c>
      <c r="F30" s="10" t="s">
        <v>4</v>
      </c>
      <c r="G30" s="35">
        <v>148750</v>
      </c>
      <c r="H30" s="55">
        <f t="shared" si="0"/>
        <v>0</v>
      </c>
      <c r="I30" s="55">
        <f t="shared" si="1"/>
        <v>33100</v>
      </c>
      <c r="J30" s="30">
        <v>181850</v>
      </c>
      <c r="K30" s="30">
        <v>148750</v>
      </c>
      <c r="L30" s="33">
        <f t="shared" si="2"/>
        <v>28262.5</v>
      </c>
      <c r="M30" s="60">
        <f t="shared" si="3"/>
        <v>177012.5</v>
      </c>
      <c r="O30" s="80"/>
      <c r="P30" s="80"/>
    </row>
    <row r="31" spans="1:16" ht="34.5" customHeight="1">
      <c r="A31" s="131"/>
      <c r="B31" s="132"/>
      <c r="C31" s="122"/>
      <c r="D31" s="123"/>
      <c r="E31" s="93"/>
      <c r="F31" s="10" t="s">
        <v>5</v>
      </c>
      <c r="G31" s="35">
        <v>143200</v>
      </c>
      <c r="H31" s="55">
        <f t="shared" si="0"/>
        <v>0</v>
      </c>
      <c r="I31" s="55">
        <f t="shared" si="1"/>
        <v>31800</v>
      </c>
      <c r="J31" s="30">
        <v>175000</v>
      </c>
      <c r="K31" s="30">
        <v>143200</v>
      </c>
      <c r="L31" s="33">
        <f t="shared" si="2"/>
        <v>27208</v>
      </c>
      <c r="M31" s="60">
        <f t="shared" si="3"/>
        <v>170408</v>
      </c>
      <c r="O31" s="80"/>
      <c r="P31" s="80"/>
    </row>
    <row r="32" spans="1:16" ht="33" customHeight="1">
      <c r="A32" s="131"/>
      <c r="B32" s="132"/>
      <c r="C32" s="122"/>
      <c r="D32" s="123"/>
      <c r="E32" s="96"/>
      <c r="F32" s="10" t="s">
        <v>6</v>
      </c>
      <c r="G32" s="35">
        <v>131200</v>
      </c>
      <c r="H32" s="55">
        <f t="shared" si="0"/>
        <v>0</v>
      </c>
      <c r="I32" s="55">
        <f t="shared" si="1"/>
        <v>29200</v>
      </c>
      <c r="J32" s="30">
        <v>160400</v>
      </c>
      <c r="K32" s="30">
        <v>131200</v>
      </c>
      <c r="L32" s="33">
        <f t="shared" si="2"/>
        <v>24928</v>
      </c>
      <c r="M32" s="60">
        <f t="shared" si="3"/>
        <v>156128</v>
      </c>
      <c r="O32" s="80"/>
      <c r="P32" s="80"/>
    </row>
    <row r="33" spans="1:16" ht="20.25" customHeight="1">
      <c r="A33" s="138" t="s">
        <v>7</v>
      </c>
      <c r="B33" s="135">
        <v>0.05</v>
      </c>
      <c r="C33" s="116">
        <f>+AVERAGE(G33:G36)</f>
        <v>622325</v>
      </c>
      <c r="D33" s="117">
        <f>+C33*$B$33</f>
        <v>31116.25</v>
      </c>
      <c r="E33" s="118" t="s">
        <v>8</v>
      </c>
      <c r="F33" s="11" t="s">
        <v>9</v>
      </c>
      <c r="G33" s="35">
        <v>464850</v>
      </c>
      <c r="H33" s="55">
        <f t="shared" si="0"/>
        <v>0</v>
      </c>
      <c r="I33" s="55">
        <f t="shared" si="1"/>
        <v>103300</v>
      </c>
      <c r="J33" s="30">
        <v>568150</v>
      </c>
      <c r="K33" s="30">
        <v>464850</v>
      </c>
      <c r="L33" s="33">
        <f t="shared" si="2"/>
        <v>88321.5</v>
      </c>
      <c r="M33" s="60">
        <f t="shared" si="3"/>
        <v>553171.5</v>
      </c>
      <c r="O33" s="80"/>
      <c r="P33" s="80"/>
    </row>
    <row r="34" spans="1:16" ht="21" customHeight="1">
      <c r="A34" s="138"/>
      <c r="B34" s="135"/>
      <c r="C34" s="116"/>
      <c r="D34" s="117"/>
      <c r="E34" s="119"/>
      <c r="F34" s="11" t="s">
        <v>10</v>
      </c>
      <c r="G34" s="35">
        <v>553850</v>
      </c>
      <c r="H34" s="55">
        <f t="shared" si="0"/>
        <v>0</v>
      </c>
      <c r="I34" s="55">
        <f t="shared" si="1"/>
        <v>123100</v>
      </c>
      <c r="J34" s="30">
        <v>676950</v>
      </c>
      <c r="K34" s="30">
        <v>553850</v>
      </c>
      <c r="L34" s="33">
        <f t="shared" si="2"/>
        <v>105231.5</v>
      </c>
      <c r="M34" s="60">
        <f t="shared" si="3"/>
        <v>659081.5</v>
      </c>
      <c r="O34" s="80"/>
      <c r="P34" s="80"/>
    </row>
    <row r="35" spans="1:16" ht="23.25" customHeight="1">
      <c r="A35" s="138"/>
      <c r="B35" s="135"/>
      <c r="C35" s="116"/>
      <c r="D35" s="117"/>
      <c r="E35" s="119"/>
      <c r="F35" s="11" t="s">
        <v>11</v>
      </c>
      <c r="G35" s="35">
        <v>689050</v>
      </c>
      <c r="H35" s="55">
        <f t="shared" si="0"/>
        <v>0</v>
      </c>
      <c r="I35" s="55">
        <f t="shared" si="1"/>
        <v>153100</v>
      </c>
      <c r="J35" s="30">
        <v>842150</v>
      </c>
      <c r="K35" s="30">
        <v>689050</v>
      </c>
      <c r="L35" s="33">
        <f t="shared" si="2"/>
        <v>130919.5</v>
      </c>
      <c r="M35" s="60">
        <f t="shared" si="3"/>
        <v>819969.5</v>
      </c>
      <c r="O35" s="80"/>
      <c r="P35" s="80"/>
    </row>
    <row r="36" spans="1:16" ht="22.5" customHeight="1">
      <c r="A36" s="138"/>
      <c r="B36" s="135"/>
      <c r="C36" s="116"/>
      <c r="D36" s="117"/>
      <c r="E36" s="120"/>
      <c r="F36" s="11" t="s">
        <v>12</v>
      </c>
      <c r="G36" s="35">
        <v>781550</v>
      </c>
      <c r="H36" s="55">
        <f t="shared" si="0"/>
        <v>0</v>
      </c>
      <c r="I36" s="55">
        <f t="shared" si="1"/>
        <v>173700</v>
      </c>
      <c r="J36" s="30">
        <v>955250</v>
      </c>
      <c r="K36" s="30">
        <v>781550</v>
      </c>
      <c r="L36" s="33">
        <f t="shared" si="2"/>
        <v>148494.5</v>
      </c>
      <c r="M36" s="60">
        <f t="shared" si="3"/>
        <v>930044.5</v>
      </c>
      <c r="O36" s="80"/>
      <c r="P36" s="80"/>
    </row>
    <row r="37" spans="1:16" ht="45.75" customHeight="1">
      <c r="A37" s="133" t="s">
        <v>78</v>
      </c>
      <c r="B37" s="135">
        <v>0.05</v>
      </c>
      <c r="C37" s="121">
        <f>+AVERAGE(G37,G38)</f>
        <v>351000</v>
      </c>
      <c r="D37" s="117">
        <f>+C37*$B$37</f>
        <v>17550</v>
      </c>
      <c r="E37" s="118" t="s">
        <v>32</v>
      </c>
      <c r="F37" s="42" t="s">
        <v>79</v>
      </c>
      <c r="G37" s="35">
        <v>270000</v>
      </c>
      <c r="H37" s="55">
        <f t="shared" si="0"/>
        <v>0</v>
      </c>
      <c r="I37" s="55">
        <f t="shared" si="1"/>
        <v>60000</v>
      </c>
      <c r="J37" s="30">
        <v>330000</v>
      </c>
      <c r="K37" s="30">
        <v>270000</v>
      </c>
      <c r="L37" s="33">
        <f t="shared" si="2"/>
        <v>51300</v>
      </c>
      <c r="M37" s="60">
        <f t="shared" si="3"/>
        <v>321300</v>
      </c>
      <c r="O37" s="80"/>
      <c r="P37" s="80"/>
    </row>
    <row r="38" spans="1:16" ht="45.75" customHeight="1">
      <c r="A38" s="134"/>
      <c r="B38" s="135"/>
      <c r="C38" s="121"/>
      <c r="D38" s="117"/>
      <c r="E38" s="119"/>
      <c r="F38" s="44" t="s">
        <v>80</v>
      </c>
      <c r="G38" s="35">
        <v>432000</v>
      </c>
      <c r="H38" s="55">
        <f t="shared" si="0"/>
        <v>0</v>
      </c>
      <c r="I38" s="55">
        <f t="shared" si="1"/>
        <v>96000</v>
      </c>
      <c r="J38" s="30">
        <v>528000</v>
      </c>
      <c r="K38" s="30">
        <v>432000</v>
      </c>
      <c r="L38" s="33">
        <f t="shared" si="2"/>
        <v>82080</v>
      </c>
      <c r="M38" s="60">
        <f t="shared" si="3"/>
        <v>514080</v>
      </c>
      <c r="O38" s="80"/>
      <c r="P38" s="80"/>
    </row>
    <row r="39" spans="1:13" s="71" customFormat="1" ht="15.75" customHeight="1" thickBot="1">
      <c r="A39" s="66" t="s">
        <v>21</v>
      </c>
      <c r="B39" s="67">
        <f>SUM(B5:B38)</f>
        <v>1.0000000000000002</v>
      </c>
      <c r="C39" s="68">
        <f>+SUM(C8:C38)</f>
        <v>3818650</v>
      </c>
      <c r="D39" s="69">
        <f>+SUM(D5:D38)</f>
        <v>571156.25</v>
      </c>
      <c r="E39" s="69">
        <f>+SUM(E8:E38)</f>
        <v>0</v>
      </c>
      <c r="F39" s="69">
        <f>+SUM(F8:F38)</f>
        <v>963</v>
      </c>
      <c r="G39" s="69"/>
      <c r="H39" s="69"/>
      <c r="I39" s="69"/>
      <c r="J39" s="69"/>
      <c r="K39" s="69"/>
      <c r="L39" s="69"/>
      <c r="M39" s="70"/>
    </row>
  </sheetData>
  <sheetProtection password="EE18" sheet="1"/>
  <mergeCells count="53">
    <mergeCell ref="A1:B1"/>
    <mergeCell ref="A2:B2"/>
    <mergeCell ref="B30:B32"/>
    <mergeCell ref="A13:A14"/>
    <mergeCell ref="B13:B14"/>
    <mergeCell ref="A33:A36"/>
    <mergeCell ref="B33:B36"/>
    <mergeCell ref="A30:A32"/>
    <mergeCell ref="A37:A38"/>
    <mergeCell ref="B37:B38"/>
    <mergeCell ref="A15:A17"/>
    <mergeCell ref="B15:B17"/>
    <mergeCell ref="A18:A20"/>
    <mergeCell ref="B18:B20"/>
    <mergeCell ref="A27:A29"/>
    <mergeCell ref="B27:B29"/>
    <mergeCell ref="A21:A23"/>
    <mergeCell ref="B21:B23"/>
    <mergeCell ref="A24:A26"/>
    <mergeCell ref="B24:B26"/>
    <mergeCell ref="A11:A12"/>
    <mergeCell ref="B11:B12"/>
    <mergeCell ref="C3:M3"/>
    <mergeCell ref="C11:C12"/>
    <mergeCell ref="D11:D12"/>
    <mergeCell ref="E11:E12"/>
    <mergeCell ref="C13:C14"/>
    <mergeCell ref="D13:D14"/>
    <mergeCell ref="E13:E14"/>
    <mergeCell ref="C15:C17"/>
    <mergeCell ref="D15:D17"/>
    <mergeCell ref="E15:E17"/>
    <mergeCell ref="C18:C20"/>
    <mergeCell ref="D18:D20"/>
    <mergeCell ref="E18:E20"/>
    <mergeCell ref="C21:C23"/>
    <mergeCell ref="D21:D23"/>
    <mergeCell ref="E21:E23"/>
    <mergeCell ref="C24:C26"/>
    <mergeCell ref="D24:D26"/>
    <mergeCell ref="E24:E26"/>
    <mergeCell ref="C27:C29"/>
    <mergeCell ref="D27:D29"/>
    <mergeCell ref="E27:E29"/>
    <mergeCell ref="C30:C32"/>
    <mergeCell ref="D30:D32"/>
    <mergeCell ref="E30:E32"/>
    <mergeCell ref="C33:C36"/>
    <mergeCell ref="D33:D36"/>
    <mergeCell ref="E33:E36"/>
    <mergeCell ref="C37:C38"/>
    <mergeCell ref="D37:D38"/>
    <mergeCell ref="E37:E38"/>
  </mergeCells>
  <conditionalFormatting sqref="H5:I38">
    <cfRule type="cellIs" priority="4" dxfId="3" operator="lessThan" stopIfTrue="1">
      <formula>0</formula>
    </cfRule>
  </conditionalFormatting>
  <printOptions/>
  <pageMargins left="0.2755905511811024" right="0.16" top="0.35433070866141736" bottom="0.7480314960629921" header="0.31496062992125984" footer="0.31496062992125984"/>
  <pageSetup orientation="landscape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demarulanda</cp:lastModifiedBy>
  <cp:lastPrinted>2018-02-09T15:44:21Z</cp:lastPrinted>
  <dcterms:created xsi:type="dcterms:W3CDTF">2010-08-16T16:09:52Z</dcterms:created>
  <dcterms:modified xsi:type="dcterms:W3CDTF">2018-04-10T14:44:22Z</dcterms:modified>
  <cp:category/>
  <cp:version/>
  <cp:contentType/>
  <cp:contentStatus/>
</cp:coreProperties>
</file>